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8FD35290-2187-4C0E-AF30-DB9703A5C304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7" l="1"/>
  <c r="D84" i="7"/>
  <c r="G15" i="10"/>
  <c r="F15" i="10"/>
  <c r="E15" i="10"/>
  <c r="D15" i="10"/>
  <c r="C15" i="10"/>
  <c r="B15" i="10"/>
  <c r="G17" i="9"/>
  <c r="F17" i="9"/>
  <c r="E17" i="9"/>
  <c r="D17" i="9"/>
  <c r="C17" i="9"/>
  <c r="B17" i="9"/>
  <c r="F20" i="8"/>
  <c r="E20" i="8"/>
  <c r="C20" i="8"/>
  <c r="B20" i="8"/>
  <c r="F6" i="2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C29" i="19"/>
  <c r="D29" i="19"/>
  <c r="G18" i="19"/>
  <c r="G29" i="19" s="1"/>
  <c r="F18" i="19"/>
  <c r="F29" i="19" s="1"/>
  <c r="E18" i="19"/>
  <c r="E29" i="19" s="1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1" i="16" l="1"/>
  <c r="E28" i="22"/>
  <c r="B29" i="19"/>
  <c r="G28" i="22"/>
  <c r="C28" i="22"/>
  <c r="B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E19" i="8"/>
  <c r="E29" i="8" s="1"/>
  <c r="F19" i="8"/>
  <c r="F29" i="8" s="1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15" i="7"/>
  <c r="G116" i="7"/>
  <c r="G117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41" i="6"/>
  <c r="E75" i="6"/>
  <c r="E67" i="6"/>
  <c r="E59" i="6"/>
  <c r="E54" i="6"/>
  <c r="E45" i="6"/>
  <c r="E37" i="6"/>
  <c r="E35" i="6"/>
  <c r="E28" i="6"/>
  <c r="D75" i="6"/>
  <c r="D67" i="6"/>
  <c r="D59" i="6"/>
  <c r="D54" i="6"/>
  <c r="D45" i="6"/>
  <c r="D3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45" i="6"/>
  <c r="C37" i="6"/>
  <c r="C28" i="6"/>
  <c r="C41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84" i="7" l="1"/>
  <c r="C9" i="7"/>
  <c r="E65" i="6"/>
  <c r="G71" i="7"/>
  <c r="G62" i="7"/>
  <c r="G146" i="7"/>
  <c r="G28" i="6"/>
  <c r="C65" i="6"/>
  <c r="C70" i="6" s="1"/>
  <c r="C9" i="9"/>
  <c r="G75" i="6"/>
  <c r="F79" i="2"/>
  <c r="E79" i="2"/>
  <c r="F8" i="3"/>
  <c r="F20" i="3" s="1"/>
  <c r="E47" i="2"/>
  <c r="E59" i="2" s="1"/>
  <c r="E81" i="2" s="1"/>
  <c r="F47" i="2"/>
  <c r="F59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C29" i="8"/>
  <c r="G123" i="7"/>
  <c r="B84" i="7"/>
  <c r="C84" i="7"/>
  <c r="C159" i="7" s="1"/>
  <c r="G18" i="7"/>
  <c r="G38" i="7"/>
  <c r="G75" i="7"/>
  <c r="G93" i="7"/>
  <c r="G133" i="7"/>
  <c r="G150" i="7"/>
  <c r="B9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F70" i="6"/>
  <c r="G45" i="6"/>
  <c r="G37" i="6"/>
  <c r="G41" i="6" s="1"/>
  <c r="E159" i="7" l="1"/>
  <c r="D77" i="9"/>
  <c r="C77" i="9"/>
  <c r="G65" i="6"/>
  <c r="B159" i="7"/>
  <c r="F159" i="7"/>
  <c r="F81" i="2"/>
  <c r="G77" i="9"/>
  <c r="E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6" i="10"/>
  <c r="G25" i="10"/>
  <c r="G23" i="10"/>
  <c r="G22" i="10"/>
  <c r="G11" i="10"/>
  <c r="G13" i="10"/>
  <c r="G14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  <c r="D20" i="8" l="1"/>
  <c r="G20" i="8" l="1"/>
  <c r="G19" i="8" s="1"/>
  <c r="G29" i="8" s="1"/>
  <c r="D19" i="8"/>
  <c r="D29" i="8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<sst xmlns="http://schemas.openxmlformats.org/spreadsheetml/2006/main" count="1023" uniqueCount="603">
  <si>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</si>
  <si>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</si>
  <si>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</si>
  <si>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</si>
  <si>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</si>
  <si>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</si>
  <si>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</si>
  <si>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</si>
  <si>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</si>
  <si>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</si>
  <si>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</si>
  <si>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</si>
  <si>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</si>
  <si>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</si>
  <si>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</si>
  <si>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</si>
  <si>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</si>
  <si>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</si>
  <si>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</si>
  <si>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</si>
  <si>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</si>
  <si>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</si>
  <si>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</si>
  <si>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</si>
  <si>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</si>
  <si>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</si>
  <si>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</si>
  <si>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</si>
  <si>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</si>
  <si>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</si>
  <si>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</si>
  <si>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</si>
  <si>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</si>
  <si>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</si>
  <si>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</si>
  <si>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</si>
  <si>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</si>
  <si>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</si>
  <si>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</si>
  <si>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</si>
  <si>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</si>
  <si>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</si>
  <si>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</si>
  <si>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</si>
  <si>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</si>
  <si>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</si>
  <si>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</si>
  <si>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</si>
  <si>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</si>
  <si>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</si>
  <si>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</si>
  <si>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</si>
  <si>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</si>
  <si>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</si>
  <si>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</si>
  <si>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</si>
  <si>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</si>
  <si>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</si>
  <si>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</si>
  <si>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</si>
  <si>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</si>
  <si>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</si>
  <si>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</si>
  <si>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</si>
  <si>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</si>
  <si>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</si>
  <si>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</si>
  <si>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</si>
  <si>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</si>
  <si>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</si>
  <si>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</si>
  <si>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</si>
  <si>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</si>
  <si>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</si>
  <si>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</si>
  <si>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</si>
  <si>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</si>
  <si>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</si>
  <si>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</si>
  <si>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</si>
  <si>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</si>
  <si>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</si>
  <si>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</si>
  <si>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</si>
  <si>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</si>
  <si>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</si>
  <si>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</si>
  <si>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</si>
  <si>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</si>
  <si>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</si>
  <si>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</si>
  <si>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</si>
  <si>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</si>
  <si>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</si>
  <si>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</si>
  <si>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</si>
  <si>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</si>
  <si>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</si>
  <si>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</si>
  <si>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</si>
  <si>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</si>
  <si>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</si>
  <si>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</si>
  <si>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</si>
  <si>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</si>
  <si>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</si>
  <si>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</si>
  <si>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</si>
  <si>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</si>
  <si>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</si>
  <si>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</si>
  <si>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</si>
  <si>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</si>
  <si>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</si>
  <si>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</si>
  <si>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</si>
  <si>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</si>
  <si>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</si>
  <si>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</si>
  <si>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</si>
  <si>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</si>
  <si>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</si>
  <si>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</si>
  <si>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</si>
  <si>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</si>
  <si>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</si>
  <si>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</si>
  <si>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</si>
  <si>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</si>
  <si>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</si>
  <si>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</si>
  <si>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</si>
  <si>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</si>
  <si>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</si>
  <si>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</si>
  <si>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</si>
  <si>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</si>
  <si>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</si>
  <si>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</si>
  <si>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</si>
  <si>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</si>
  <si>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</si>
  <si>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</si>
  <si>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</si>
  <si>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</si>
  <si>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</si>
  <si>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</si>
  <si>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</si>
  <si>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</si>
  <si>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</si>
  <si>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</si>
  <si>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</si>
  <si>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</si>
  <si>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</si>
  <si>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</si>
  <si>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</si>
  <si>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</si>
  <si>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</si>
  <si>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</si>
  <si>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</si>
  <si>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</si>
  <si>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</si>
  <si>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</si>
  <si>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</si>
  <si>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</si>
  <si>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</si>
  <si>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</si>
  <si>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</si>
  <si>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</si>
  <si>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</si>
  <si>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</si>
  <si>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</si>
  <si>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</si>
  <si>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</si>
  <si>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</si>
  <si>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</si>
  <si>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</si>
  <si>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</si>
  <si>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</si>
  <si>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</si>
  <si>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</si>
  <si>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</si>
  <si>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</si>
  <si>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</si>
  <si>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</si>
  <si>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</si>
  <si>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</si>
  <si>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</si>
  <si>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</si>
  <si>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</si>
  <si>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</si>
  <si>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</si>
  <si>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</si>
  <si>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</si>
  <si>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</si>
  <si>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</si>
  <si>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</si>
  <si>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</si>
  <si>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</si>
  <si>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</si>
  <si>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</si>
  <si>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</si>
  <si>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</si>
  <si>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</si>
  <si>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</si>
  <si>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</si>
  <si>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</si>
  <si>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</si>
  <si>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</si>
  <si>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</si>
  <si>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</si>
  <si>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</si>
  <si>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</si>
  <si>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</si>
  <si>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</si>
  <si>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</si>
  <si>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</si>
  <si>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</si>
  <si>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</si>
  <si>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</si>
  <si>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</si>
  <si>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</si>
  <si>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</si>
  <si>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</si>
  <si>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</si>
  <si>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</si>
  <si>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</si>
  <si>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</si>
  <si>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</si>
  <si>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</si>
  <si>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</si>
  <si>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</si>
  <si>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</si>
  <si>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</si>
  <si>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</si>
  <si>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</si>
  <si>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</si>
  <si>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</si>
  <si>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</si>
  <si>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</si>
  <si>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</si>
  <si>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</si>
  <si>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</si>
  <si>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</si>
  <si>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</si>
  <si>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</si>
  <si>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</si>
  <si>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</si>
  <si>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</si>
  <si>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</si>
  <si>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</si>
  <si>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</si>
  <si>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</si>
  <si>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</si>
  <si>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</si>
  <si>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</si>
  <si>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</si>
  <si>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</si>
  <si>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</si>
  <si>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</si>
  <si>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</si>
  <si>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</si>
  <si>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</si>
  <si>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</si>
  <si>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</si>
  <si>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</si>
  <si>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</si>
  <si>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</si>
  <si>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</si>
  <si>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</si>
  <si>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</si>
  <si>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</si>
  <si>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</si>
  <si>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</si>
  <si>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</si>
  <si>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</si>
  <si>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</si>
  <si>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</si>
  <si>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</si>
  <si>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</si>
  <si>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</si>
  <si>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</si>
  <si>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</si>
  <si>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</si>
  <si>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</si>
  <si>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</si>
  <si>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</si>
  <si>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</si>
  <si>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</si>
  <si>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</si>
  <si>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</si>
  <si>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</si>
  <si>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</si>
  <si>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</si>
  <si>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</si>
  <si>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</si>
  <si>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</si>
  <si>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</si>
  <si>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</si>
  <si>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</si>
  <si>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</si>
  <si>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</si>
  <si>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</si>
  <si>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</si>
  <si>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</si>
  <si>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</si>
  <si>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</si>
  <si>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</si>
  <si>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</si>
  <si>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</si>
  <si>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</si>
  <si>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</si>
  <si>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</si>
  <si>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</si>
  <si>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</si>
  <si>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</si>
  <si>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</si>
  <si>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</si>
  <si>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</si>
  <si>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</si>
  <si>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</si>
  <si>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</si>
  <si>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</si>
  <si>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</si>
  <si>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</si>
  <si>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</si>
  <si>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</si>
  <si>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</si>
  <si>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</si>
  <si>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</si>
  <si>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</si>
  <si>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</si>
  <si>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</si>
  <si>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</si>
  <si>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</si>
  <si>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</si>
  <si>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</si>
  <si>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</si>
  <si>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</si>
  <si>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</si>
  <si>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</si>
  <si>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</si>
  <si>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</si>
  <si>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</si>
  <si>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</si>
  <si>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</si>
  <si>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</si>
  <si>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</si>
  <si>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</si>
  <si>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</si>
  <si>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</si>
  <si>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</si>
  <si>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</si>
  <si>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</si>
  <si>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</si>
  <si>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</si>
  <si>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</si>
  <si>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</si>
  <si>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</si>
  <si>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</si>
  <si>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</si>
  <si>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</si>
  <si>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</si>
  <si>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</si>
  <si>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</si>
  <si>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</si>
  <si>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</si>
  <si>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</si>
  <si>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</si>
  <si>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</si>
  <si>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</si>
  <si>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</si>
  <si>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</si>
  <si>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</si>
  <si>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</si>
  <si>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</si>
  <si>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</si>
  <si>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</si>
  <si>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</si>
  <si>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</si>
  <si>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</si>
  <si>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</si>
  <si>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</si>
  <si>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</si>
  <si>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</si>
  <si>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</si>
  <si>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</si>
  <si>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</si>
  <si>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</si>
  <si>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</si>
  <si>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</si>
  <si>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</si>
  <si>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</si>
  <si>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</si>
  <si>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</si>
  <si>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</si>
  <si>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</si>
  <si>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</si>
  <si>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</si>
  <si>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</si>
  <si>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</si>
  <si>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</si>
  <si>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</si>
  <si>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</si>
  <si>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</si>
  <si>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</si>
  <si>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</si>
  <si>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</si>
  <si>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</si>
  <si>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</si>
  <si>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</si>
  <si>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</si>
  <si>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</si>
  <si>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</si>
  <si>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</si>
  <si>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</si>
  <si>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</si>
  <si>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</si>
  <si>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</si>
  <si>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</si>
  <si>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</si>
  <si>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</si>
  <si>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</si>
  <si>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</si>
  <si>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</si>
  <si>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</si>
  <si>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</si>
  <si>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</si>
  <si>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</si>
  <si>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</si>
  <si>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</si>
  <si>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</si>
  <si>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</si>
  <si>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</si>
  <si>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</si>
  <si>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</si>
  <si>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</si>
  <si>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</si>
  <si>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</si>
  <si>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</si>
  <si>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</si>
  <si>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</si>
  <si>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</si>
  <si>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</si>
  <si>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</si>
  <si>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</si>
  <si>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</si>
  <si>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</si>
  <si>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</si>
  <si>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</si>
  <si>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</si>
  <si>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</si>
  <si>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</si>
  <si>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</si>
  <si>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</si>
  <si>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</si>
  <si>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</si>
  <si>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</si>
  <si>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</si>
  <si>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</si>
  <si>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</si>
  <si>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</si>
  <si>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</si>
  <si>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</si>
  <si>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</si>
  <si>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</si>
  <si>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</si>
  <si>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</si>
  <si>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</si>
  <si>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</si>
  <si>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</si>
  <si>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</si>
  <si>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</si>
  <si>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</si>
  <si>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</si>
  <si>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</si>
  <si>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</si>
  <si>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</si>
  <si>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</si>
  <si>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</si>
  <si>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</si>
  <si>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</si>
  <si>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</si>
  <si>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</si>
  <si>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</si>
  <si>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</si>
  <si>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</si>
  <si>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</si>
  <si>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</si>
  <si>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</si>
  <si>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</si>
  <si>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</si>
  <si>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</si>
  <si>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</si>
  <si>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</si>
  <si>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</si>
  <si>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</si>
  <si>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</si>
  <si>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</si>
  <si>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</si>
  <si>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</si>
  <si>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</si>
  <si>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</si>
  <si>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</si>
  <si>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</si>
  <si>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</si>
  <si>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</si>
  <si>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</si>
  <si>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</si>
  <si>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</si>
  <si>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</si>
  <si>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</si>
  <si>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</si>
  <si>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</si>
  <si>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</si>
  <si>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</si>
  <si>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</si>
  <si>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</si>
  <si>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</si>
  <si>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</si>
  <si>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</si>
  <si>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</si>
  <si>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</si>
  <si>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</si>
  <si>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</si>
  <si>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</si>
  <si>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</si>
  <si>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</si>
  <si>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</si>
  <si>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</si>
  <si>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</si>
  <si>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</si>
  <si>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</si>
  <si>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</si>
  <si>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</si>
  <si>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</si>
  <si>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</si>
  <si>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</si>
  <si>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</si>
  <si>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</si>
  <si>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</si>
  <si>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</si>
  <si>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</si>
  <si>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</si>
  <si>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</si>
  <si>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</si>
  <si>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</si>
  <si>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</si>
  <si>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</si>
  <si>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</si>
  <si>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</si>
  <si>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</si>
  <si>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</si>
  <si>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</si>
  <si>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</si>
  <si>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</si>
  <si>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</si>
  <si>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</si>
  <si>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</si>
  <si>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</si>
  <si>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</si>
  <si>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</si>
  <si>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</si>
  <si>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</si>
  <si>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</si>
  <si>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</si>
  <si>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</si>
  <si>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</si>
  <si>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</si>
  <si>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</si>
  <si>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</si>
  <si>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</si>
  <si>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</si>
  <si>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</si>
  <si>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</si>
  <si>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</si>
  <si>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</si>
  <si>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</si>
  <si>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</si>
  <si>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</si>
  <si>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</si>
  <si>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</si>
  <si>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</si>
  <si>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</si>
  <si>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</si>
  <si>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</si>
  <si>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</si>
  <si>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</si>
  <si>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</si>
  <si>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</si>
  <si>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</si>
  <si>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</si>
  <si>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</si>
  <si>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</si>
  <si>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</si>
  <si>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</si>
  <si>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</si>
  <si>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</si>
  <si>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</si>
  <si>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</si>
  <si>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Patronato de Bomberos de León Gto.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</si>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</sst>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\General\COORDINADOR%20DE%20ADMINISTRACI&#211;N\CONTA\CUENTA%20P&#218;BLICA%202025\2do%20trimestre\papeles%20de%20trabajo\FORMATOS%20INFORMACI&#211;N%20TRIMESTRAL_2025_2DO%20TRIM.xlsx" TargetMode="External"/><Relationship Id="rId1" Type="http://schemas.openxmlformats.org/officeDocument/2006/relationships/externalLinkPath" Target="/COORDINADOR%20DE%20ADMINISTRACI&#211;N/CONTA/CUENTA%20P&#218;BLICA%202025/2do%20trimestre/papeles%20de%20trabajo/FORMATOS%20INFORMACI&#211;N%20TRIMESTRAL_2025_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DE EGRESOS PROGRAMA"/>
      <sheetName val="PRESUPUESTO EGRESOS ANALITICO"/>
      <sheetName val="INGRESOS PRESUPUESTARIOS"/>
      <sheetName val="BALANZA NIVEL 10"/>
      <sheetName val="BALANZA NIVEL 3"/>
      <sheetName val="311ACT"/>
      <sheetName val="312ESF"/>
      <sheetName val="313VHP"/>
      <sheetName val="314CSF"/>
      <sheetName val="315EFEse quitaron b y c"/>
      <sheetName val="316EAA SE QUITO A RENGLON3 12 C"/>
      <sheetName val="317ADP elim b mas renglon"/>
      <sheetName val="318IPC"/>
      <sheetName val="319"/>
      <sheetName val="321EAI"/>
      <sheetName val="322EAE CA"/>
      <sheetName val="322EAE CTG"/>
      <sheetName val="322EAE COG"/>
      <sheetName val="322EAE CFG"/>
      <sheetName val="323ENT"/>
      <sheetName val="324IND"/>
      <sheetName val="325FFF1"/>
      <sheetName val="325 FFF2"/>
      <sheetName val="331GCP"/>
      <sheetName val="332PPI"/>
      <sheetName val="333"/>
      <sheetName val="341BMI"/>
      <sheetName val="341BMI A"/>
      <sheetName val="344DGF"/>
      <sheetName val="NDF-01"/>
      <sheetName val="NDF-02"/>
      <sheetName val="NDF-03"/>
      <sheetName val="NDF-04"/>
      <sheetName val="NDF-05"/>
      <sheetName val="NDF-06"/>
      <sheetName val="351 cambio formato un sal ini"/>
      <sheetName val="354BDMC"/>
      <sheetName val="354ING"/>
      <sheetName val="355EGR"/>
      <sheetName val="BALANZA NIVEL 4"/>
      <sheetName val="LDF1"/>
      <sheetName val="LDF2"/>
      <sheetName val="LDF3"/>
      <sheetName val="LDF4"/>
      <sheetName val="LDF5"/>
      <sheetName val="LD6A"/>
      <sheetName val="LD6B"/>
      <sheetName val="LD6C"/>
      <sheetName val="LD6D"/>
      <sheetName val="LD7A"/>
      <sheetName val="LD7B"/>
      <sheetName val="LD7C"/>
      <sheetName val="LD7D"/>
      <sheetName val="LD8"/>
      <sheetName val="COMPROBACION DE REPOR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59">
          <cell r="B159">
            <v>138253387</v>
          </cell>
          <cell r="C159">
            <v>13942094.67</v>
          </cell>
          <cell r="D159">
            <v>152195481.66999999</v>
          </cell>
          <cell r="E159">
            <v>68926239.920000002</v>
          </cell>
          <cell r="F159">
            <v>68926239.920000002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A19" sqref="A1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11738088.93</v>
      </c>
      <c r="C9" s="47">
        <f>SUM(C10:C16)</f>
        <v>8532804.0800000001</v>
      </c>
      <c r="D9" s="46" t="s">
        <v>12</v>
      </c>
      <c r="E9" s="47">
        <f>SUM(E10:E18)</f>
        <v>6643167.6200000001</v>
      </c>
      <c r="F9" s="47">
        <f>SUM(F10:F18)</f>
        <v>6175107.6699999999</v>
      </c>
    </row>
    <row r="10" spans="1:6" x14ac:dyDescent="0.25">
      <c r="A10" s="48" t="s">
        <v>13</v>
      </c>
      <c r="B10" s="47">
        <v>13500</v>
      </c>
      <c r="C10" s="47">
        <v>13500</v>
      </c>
      <c r="D10" s="48" t="s">
        <v>14</v>
      </c>
      <c r="E10" s="47">
        <v>1921813.88</v>
      </c>
      <c r="F10" s="47">
        <v>235508.82</v>
      </c>
    </row>
    <row r="11" spans="1:6" x14ac:dyDescent="0.25">
      <c r="A11" s="48" t="s">
        <v>15</v>
      </c>
      <c r="B11" s="47">
        <v>11724588.93</v>
      </c>
      <c r="C11" s="47">
        <v>8519304.0800000001</v>
      </c>
      <c r="D11" s="48" t="s">
        <v>16</v>
      </c>
      <c r="E11" s="47">
        <v>-204236.43</v>
      </c>
      <c r="F11" s="47">
        <v>-54289.99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4925590.17</v>
      </c>
      <c r="F16" s="47">
        <v>5993888.8399999999</v>
      </c>
    </row>
    <row r="17" spans="1:6" x14ac:dyDescent="0.25">
      <c r="A17" s="46" t="s">
        <v>27</v>
      </c>
      <c r="B17" s="47">
        <f>SUM(B18:B24)</f>
        <v>11348847.9</v>
      </c>
      <c r="C17" s="47">
        <f>SUM(C18:C24)</f>
        <v>410781.18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-62123.14</v>
      </c>
      <c r="F19" s="47">
        <f>SUM(F20:F22)</f>
        <v>-64866.92</v>
      </c>
    </row>
    <row r="20" spans="1:6" x14ac:dyDescent="0.25">
      <c r="A20" s="48" t="s">
        <v>33</v>
      </c>
      <c r="B20" s="47">
        <v>11348847.9</v>
      </c>
      <c r="C20" s="47">
        <v>410781.18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0</v>
      </c>
      <c r="C22" s="47">
        <v>0</v>
      </c>
      <c r="D22" s="48" t="s">
        <v>38</v>
      </c>
      <c r="E22" s="47">
        <v>-62123.14</v>
      </c>
      <c r="F22" s="47">
        <v>-64866.92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459539.18</v>
      </c>
      <c r="C25" s="47">
        <f>SUM(C26:C30)</f>
        <v>367752.15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459539.18</v>
      </c>
      <c r="C26" s="47">
        <v>367752.15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4224401.49</v>
      </c>
      <c r="F38" s="47">
        <f>SUM(F39:F41)</f>
        <v>646019.88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4224401.49</v>
      </c>
      <c r="F41" s="47">
        <v>646019.88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23546476.009999998</v>
      </c>
      <c r="C47" s="4">
        <f>C9+C17+C25+C31+C37+C38+C41</f>
        <v>9311337.4100000001</v>
      </c>
      <c r="D47" s="2" t="s">
        <v>86</v>
      </c>
      <c r="E47" s="4">
        <f>E9+E19+E23+E26+E27+E31+E38+E42</f>
        <v>10805445.970000001</v>
      </c>
      <c r="F47" s="4">
        <f>F9+F19+F23+F26+F27+F31+F38+F42</f>
        <v>6756260.6299999999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14459914.49</v>
      </c>
      <c r="C52" s="47">
        <v>14459914.49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117728978.23999999</v>
      </c>
      <c r="C53" s="47">
        <v>117598318.63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357033.64</v>
      </c>
      <c r="C54" s="47">
        <v>355112.64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-63420552.93</v>
      </c>
      <c r="C55" s="47">
        <v>-61499158.409999996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10805445.970000001</v>
      </c>
      <c r="F59" s="4">
        <f>F47+F57</f>
        <v>6756260.6299999999</v>
      </c>
    </row>
    <row r="60" spans="1:6" x14ac:dyDescent="0.25">
      <c r="A60" s="3" t="s">
        <v>106</v>
      </c>
      <c r="B60" s="4">
        <f>SUM(B50:B58)</f>
        <v>69125373.439999998</v>
      </c>
      <c r="C60" s="4">
        <f>SUM(C50:C58)</f>
        <v>70914187.349999994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92671849.449999988</v>
      </c>
      <c r="C62" s="4">
        <f>SUM(C47+C60)</f>
        <v>80225524.75999999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19972929.789999999</v>
      </c>
      <c r="F63" s="47">
        <f>SUM(F64:F66)</f>
        <v>19972929.789999999</v>
      </c>
    </row>
    <row r="64" spans="1:6" x14ac:dyDescent="0.25">
      <c r="A64" s="45"/>
      <c r="B64" s="45"/>
      <c r="C64" s="45"/>
      <c r="D64" s="46" t="s">
        <v>110</v>
      </c>
      <c r="E64" s="47">
        <v>19972929.789999999</v>
      </c>
      <c r="F64" s="47">
        <v>19972929.789999999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61893473.690000005</v>
      </c>
      <c r="F68" s="47">
        <f>SUM(F69:F73)</f>
        <v>53496334.339999996</v>
      </c>
    </row>
    <row r="69" spans="1:6" x14ac:dyDescent="0.25">
      <c r="A69" s="53"/>
      <c r="B69" s="45"/>
      <c r="C69" s="45"/>
      <c r="D69" s="46" t="s">
        <v>114</v>
      </c>
      <c r="E69" s="47">
        <v>11458309.790000007</v>
      </c>
      <c r="F69" s="47">
        <v>45489439.189999998</v>
      </c>
    </row>
    <row r="70" spans="1:6" x14ac:dyDescent="0.25">
      <c r="A70" s="53"/>
      <c r="B70" s="45"/>
      <c r="C70" s="45"/>
      <c r="D70" s="46" t="s">
        <v>115</v>
      </c>
      <c r="E70" s="47">
        <v>50435163.899999999</v>
      </c>
      <c r="F70" s="47">
        <v>5830487.7800000003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2176407.37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81866403.480000004</v>
      </c>
      <c r="F79" s="4">
        <f>F63+F68+F75</f>
        <v>73469264.129999995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92671849.450000003</v>
      </c>
      <c r="F81" s="4">
        <f>F59+F79</f>
        <v>80225524.75999999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5 B56:C62 E19:F21 E23:F40 E42:F63 E65:F68 E73:F81 E71:E72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9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6756260.6299999999</v>
      </c>
      <c r="C18" s="108"/>
      <c r="D18" s="108"/>
      <c r="E18" s="108"/>
      <c r="F18" s="4">
        <v>10805445.970000001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6756260.6299999999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10805445.970000001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0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189</v>
      </c>
      <c r="B1" s="161"/>
      <c r="C1" s="161"/>
      <c r="D1" s="162"/>
    </row>
    <row r="2" spans="1:4" x14ac:dyDescent="0.25">
      <c r="A2" s="110" t="str">
        <f>'Formato 1'!A2</f>
        <v>Patronato de Bomberos de León Gto.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138253387</v>
      </c>
      <c r="C8" s="14">
        <f>SUM(C9:C11)</f>
        <v>82173363.620000005</v>
      </c>
      <c r="D8" s="14">
        <f>SUM(D9:D11)</f>
        <v>82173363.620000005</v>
      </c>
    </row>
    <row r="9" spans="1:4" x14ac:dyDescent="0.25">
      <c r="A9" s="58" t="s">
        <v>195</v>
      </c>
      <c r="B9" s="94">
        <v>138253387</v>
      </c>
      <c r="C9" s="94">
        <v>82173363.620000005</v>
      </c>
      <c r="D9" s="94">
        <v>82173363.620000005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138253387</v>
      </c>
      <c r="C13" s="14">
        <f>C14+C15</f>
        <v>68926239.920000002</v>
      </c>
      <c r="D13" s="14">
        <f>D14+D15</f>
        <v>68926239.920000002</v>
      </c>
    </row>
    <row r="14" spans="1:4" x14ac:dyDescent="0.25">
      <c r="A14" s="58" t="s">
        <v>199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200</v>
      </c>
      <c r="B15" s="94">
        <v>138253387</v>
      </c>
      <c r="C15" s="94">
        <v>68926239.920000002</v>
      </c>
      <c r="D15" s="94">
        <v>68926239.920000002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202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13247123.700000003</v>
      </c>
      <c r="D21" s="14">
        <f>D8-D13+D17</f>
        <v>13247123.700000003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13247123.700000003</v>
      </c>
      <c r="D23" s="14">
        <f>D21-D11</f>
        <v>13247123.700000003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13247123.700000003</v>
      </c>
      <c r="D25" s="14">
        <f>D23-D17</f>
        <v>13247123.700000003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13247123.700000003</v>
      </c>
      <c r="D33" s="4">
        <f>D25+D29</f>
        <v>13247123.700000003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138253387</v>
      </c>
      <c r="C48" s="96">
        <f>C9</f>
        <v>82173363.620000005</v>
      </c>
      <c r="D48" s="96">
        <f>D9</f>
        <v>82173363.620000005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138253387</v>
      </c>
      <c r="C57" s="4">
        <f>C48+C49-C53+C55</f>
        <v>82173363.620000005</v>
      </c>
      <c r="D57" s="4">
        <f>D48+D49-D53+D55</f>
        <v>82173363.620000005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138253387</v>
      </c>
      <c r="C59" s="4">
        <f>C57-C49</f>
        <v>82173363.620000005</v>
      </c>
      <c r="D59" s="4">
        <f>D57-D49</f>
        <v>82173363.620000005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138253387</v>
      </c>
      <c r="C68" s="94">
        <f>C15</f>
        <v>68926239.920000002</v>
      </c>
      <c r="D68" s="94">
        <f>D15</f>
        <v>68926239.920000002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-138253387</v>
      </c>
      <c r="C72" s="14">
        <f>C63+C64-C68+C70</f>
        <v>-68926239.920000002</v>
      </c>
      <c r="D72" s="14">
        <f>D63+D64-D68+D70</f>
        <v>-68926239.920000002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-138253387</v>
      </c>
      <c r="C74" s="14">
        <f>C72-C64</f>
        <v>-68926239.920000002</v>
      </c>
      <c r="D74" s="14">
        <f>D72-D64</f>
        <v>-68926239.920000002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4 B16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C23" sqref="C2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230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232</v>
      </c>
      <c r="B6" s="166" t="s">
        <v>233</v>
      </c>
      <c r="C6" s="166"/>
      <c r="D6" s="166"/>
      <c r="E6" s="166"/>
      <c r="F6" s="166"/>
      <c r="G6" s="166" t="s">
        <v>234</v>
      </c>
    </row>
    <row r="7" spans="1:7" ht="30" x14ac:dyDescent="0.25">
      <c r="A7" s="165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6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3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24792.61</v>
      </c>
      <c r="F13" s="47">
        <v>24792.61</v>
      </c>
      <c r="G13" s="47">
        <v>24792.61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246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92" t="s">
        <v>247</v>
      </c>
      <c r="B16" s="47">
        <v>7676333</v>
      </c>
      <c r="C16" s="47">
        <v>2328124.5299999998</v>
      </c>
      <c r="D16" s="47">
        <v>10004457.529999999</v>
      </c>
      <c r="E16" s="47">
        <v>5978623.0300000003</v>
      </c>
      <c r="F16" s="47">
        <v>5978623.0300000003</v>
      </c>
      <c r="G16" s="47">
        <v>-1697709.9699999997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1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1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1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1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1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1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1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1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1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1"/>
        <v>0</v>
      </c>
    </row>
    <row r="28" spans="1:7" x14ac:dyDescent="0.25">
      <c r="A28" s="58" t="s">
        <v>259</v>
      </c>
      <c r="B28" s="47">
        <f t="shared" ref="B28:G28" si="2">SUM(B29:B33)</f>
        <v>0</v>
      </c>
      <c r="C28" s="47">
        <f t="shared" si="2"/>
        <v>0</v>
      </c>
      <c r="D28" s="47">
        <f t="shared" si="2"/>
        <v>0</v>
      </c>
      <c r="E28" s="47">
        <f t="shared" si="2"/>
        <v>0</v>
      </c>
      <c r="F28" s="47">
        <f t="shared" si="2"/>
        <v>0</v>
      </c>
      <c r="G28" s="47">
        <f t="shared" si="2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3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3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3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3"/>
        <v>0</v>
      </c>
    </row>
    <row r="34" spans="1:7" ht="14.45" customHeight="1" x14ac:dyDescent="0.25">
      <c r="A34" s="58" t="s">
        <v>265</v>
      </c>
      <c r="B34" s="47">
        <v>130577054</v>
      </c>
      <c r="C34" s="47">
        <v>5815263.3499999996</v>
      </c>
      <c r="D34" s="47">
        <v>136392317.34999999</v>
      </c>
      <c r="E34" s="47">
        <v>76169947.980000004</v>
      </c>
      <c r="F34" s="47">
        <v>76169947.980000004</v>
      </c>
      <c r="G34" s="47">
        <v>-54407106.019999996</v>
      </c>
    </row>
    <row r="35" spans="1:7" ht="14.45" customHeight="1" x14ac:dyDescent="0.25">
      <c r="A35" s="58" t="s">
        <v>266</v>
      </c>
      <c r="B35" s="47">
        <f t="shared" ref="B35:G35" si="4">B36</f>
        <v>0</v>
      </c>
      <c r="C35" s="47">
        <v>5798706.79</v>
      </c>
      <c r="D35" s="47">
        <v>5798706.79</v>
      </c>
      <c r="E35" s="47">
        <f t="shared" si="4"/>
        <v>0</v>
      </c>
      <c r="F35" s="47">
        <f t="shared" si="4"/>
        <v>0</v>
      </c>
      <c r="G35" s="47">
        <f t="shared" si="4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5">B38+B39</f>
        <v>0</v>
      </c>
      <c r="C37" s="47">
        <f t="shared" si="5"/>
        <v>0</v>
      </c>
      <c r="D37" s="47">
        <f t="shared" si="5"/>
        <v>0</v>
      </c>
      <c r="E37" s="47">
        <f t="shared" si="5"/>
        <v>0</v>
      </c>
      <c r="F37" s="47">
        <f t="shared" si="5"/>
        <v>0</v>
      </c>
      <c r="G37" s="47">
        <f t="shared" si="5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6">SUM(B9,B10,B11,B12,B13,B14,B15,B16,B28,B34,B35,B37)</f>
        <v>138253387</v>
      </c>
      <c r="C41" s="4">
        <f t="shared" si="6"/>
        <v>13942094.669999998</v>
      </c>
      <c r="D41" s="4">
        <f t="shared" si="6"/>
        <v>152195481.66999999</v>
      </c>
      <c r="E41" s="4">
        <f t="shared" si="6"/>
        <v>82173363.620000005</v>
      </c>
      <c r="F41" s="4">
        <f t="shared" si="6"/>
        <v>82173363.620000005</v>
      </c>
      <c r="G41" s="4">
        <f t="shared" si="6"/>
        <v>-56080023.379999995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7">SUM(B46:B53)</f>
        <v>0</v>
      </c>
      <c r="C45" s="47">
        <f t="shared" si="7"/>
        <v>0</v>
      </c>
      <c r="D45" s="47">
        <f t="shared" si="7"/>
        <v>0</v>
      </c>
      <c r="E45" s="47">
        <f t="shared" si="7"/>
        <v>0</v>
      </c>
      <c r="F45" s="47">
        <f t="shared" si="7"/>
        <v>0</v>
      </c>
      <c r="G45" s="47">
        <f t="shared" si="7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8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8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8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8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8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8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9">SUM(B55:B58)</f>
        <v>0</v>
      </c>
      <c r="C54" s="47">
        <f t="shared" si="9"/>
        <v>0</v>
      </c>
      <c r="D54" s="47">
        <f t="shared" si="9"/>
        <v>0</v>
      </c>
      <c r="E54" s="47">
        <f t="shared" si="9"/>
        <v>0</v>
      </c>
      <c r="F54" s="47">
        <f t="shared" si="9"/>
        <v>0</v>
      </c>
      <c r="G54" s="47">
        <f t="shared" si="9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0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0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0"/>
        <v>0</v>
      </c>
    </row>
    <row r="59" spans="1:7" x14ac:dyDescent="0.25">
      <c r="A59" s="58" t="s">
        <v>288</v>
      </c>
      <c r="B59" s="47">
        <f t="shared" ref="B59:G59" si="11">SUM(B60:B61)</f>
        <v>0</v>
      </c>
      <c r="C59" s="47">
        <f t="shared" si="11"/>
        <v>0</v>
      </c>
      <c r="D59" s="47">
        <f t="shared" si="11"/>
        <v>0</v>
      </c>
      <c r="E59" s="47">
        <f t="shared" si="11"/>
        <v>0</v>
      </c>
      <c r="F59" s="47">
        <f t="shared" si="11"/>
        <v>0</v>
      </c>
      <c r="G59" s="47">
        <f t="shared" si="11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2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2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2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3">B45+B54+B59+B62+B63</f>
        <v>0</v>
      </c>
      <c r="C65" s="4">
        <f t="shared" si="13"/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4">B68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5">B41+B65+B67</f>
        <v>138253387</v>
      </c>
      <c r="C70" s="4">
        <f t="shared" si="15"/>
        <v>13942094.669999998</v>
      </c>
      <c r="D70" s="4">
        <f t="shared" si="15"/>
        <v>152195481.66999999</v>
      </c>
      <c r="E70" s="4">
        <f t="shared" si="15"/>
        <v>82173363.620000005</v>
      </c>
      <c r="F70" s="4">
        <f t="shared" si="15"/>
        <v>82173363.620000005</v>
      </c>
      <c r="G70" s="4">
        <f t="shared" si="15"/>
        <v>-56080023.379999995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6">B73+B74</f>
        <v>0</v>
      </c>
      <c r="C75" s="4">
        <f t="shared" si="16"/>
        <v>0</v>
      </c>
      <c r="D75" s="4">
        <f t="shared" si="16"/>
        <v>0</v>
      </c>
      <c r="E75" s="4">
        <f t="shared" si="16"/>
        <v>0</v>
      </c>
      <c r="F75" s="4">
        <f t="shared" si="16"/>
        <v>0</v>
      </c>
      <c r="G75" s="4">
        <f t="shared" si="16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F27 B29:F33 B60:F75 G9:G12 G60:G76 G55:G58 G38:G53 B36:F58 B35 E35:F35" unlockedFormula="1"/>
    <ignoredError sqref="B28:F28 B59:F59" formulaRange="1" unlockedFormula="1"/>
    <ignoredError sqref="G59 G54 G17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1" zoomScale="75" zoomScaleNormal="75" workbookViewId="0">
      <selection activeCell="D84" sqref="D8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301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Patronato de Bomberos de León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6</v>
      </c>
      <c r="B7" s="167" t="s">
        <v>304</v>
      </c>
      <c r="C7" s="167"/>
      <c r="D7" s="167"/>
      <c r="E7" s="167"/>
      <c r="F7" s="167"/>
      <c r="G7" s="168" t="s">
        <v>305</v>
      </c>
    </row>
    <row r="8" spans="1:7" ht="30" x14ac:dyDescent="0.25">
      <c r="A8" s="167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7"/>
    </row>
    <row r="9" spans="1:7" x14ac:dyDescent="0.25">
      <c r="A9" s="27" t="s">
        <v>310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311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312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85" t="s">
        <v>313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314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85" t="s">
        <v>315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85" t="s">
        <v>316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319</v>
      </c>
      <c r="B18" s="83">
        <f t="shared" ref="B18:G18" si="2">SUM(B19:B27)</f>
        <v>0</v>
      </c>
      <c r="C18" s="83">
        <f t="shared" si="2"/>
        <v>0</v>
      </c>
      <c r="D18" s="83">
        <f t="shared" si="2"/>
        <v>0</v>
      </c>
      <c r="E18" s="83">
        <f t="shared" si="2"/>
        <v>0</v>
      </c>
      <c r="F18" s="83">
        <f t="shared" si="2"/>
        <v>0</v>
      </c>
      <c r="G18" s="83">
        <f t="shared" si="2"/>
        <v>0</v>
      </c>
    </row>
    <row r="19" spans="1:7" x14ac:dyDescent="0.25">
      <c r="A19" s="85" t="s">
        <v>320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85" t="s">
        <v>321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323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85" t="s">
        <v>324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85" t="s">
        <v>325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85" t="s">
        <v>326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84" t="s">
        <v>329</v>
      </c>
      <c r="B28" s="83">
        <f t="shared" ref="B28:G28" si="3">SUM(B29:B37)</f>
        <v>0</v>
      </c>
      <c r="C28" s="83">
        <f t="shared" si="3"/>
        <v>0</v>
      </c>
      <c r="D28" s="83">
        <f t="shared" si="3"/>
        <v>0</v>
      </c>
      <c r="E28" s="83">
        <f t="shared" si="3"/>
        <v>0</v>
      </c>
      <c r="F28" s="83">
        <f t="shared" si="3"/>
        <v>0</v>
      </c>
      <c r="G28" s="83">
        <f t="shared" si="3"/>
        <v>0</v>
      </c>
    </row>
    <row r="29" spans="1:7" x14ac:dyDescent="0.25">
      <c r="A29" s="85" t="s">
        <v>330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85" t="s">
        <v>331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85" t="s">
        <v>332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85" t="s">
        <v>333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ht="14.45" customHeight="1" x14ac:dyDescent="0.25">
      <c r="A33" s="85" t="s">
        <v>334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ht="14.45" customHeight="1" x14ac:dyDescent="0.25">
      <c r="A34" s="85" t="s">
        <v>335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ht="14.45" customHeight="1" x14ac:dyDescent="0.25">
      <c r="A35" s="85" t="s">
        <v>336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ht="14.45" customHeight="1" x14ac:dyDescent="0.25">
      <c r="A36" s="85" t="s">
        <v>337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ht="14.45" customHeight="1" x14ac:dyDescent="0.25">
      <c r="A37" s="85" t="s">
        <v>338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84" t="s">
        <v>339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343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349</v>
      </c>
      <c r="B48" s="83">
        <f t="shared" ref="B48:G48" si="6">SUM(B49:B57)</f>
        <v>0</v>
      </c>
      <c r="C48" s="83">
        <f t="shared" si="6"/>
        <v>0</v>
      </c>
      <c r="D48" s="83">
        <f t="shared" si="6"/>
        <v>0</v>
      </c>
      <c r="E48" s="83">
        <f t="shared" si="6"/>
        <v>0</v>
      </c>
      <c r="F48" s="83">
        <f t="shared" si="6"/>
        <v>0</v>
      </c>
      <c r="G48" s="83">
        <f t="shared" si="6"/>
        <v>0</v>
      </c>
    </row>
    <row r="49" spans="1:7" x14ac:dyDescent="0.25">
      <c r="A49" s="85" t="s">
        <v>350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85" t="s">
        <v>351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355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359</v>
      </c>
      <c r="B58" s="83">
        <f t="shared" ref="B58:G58" si="7">SUM(B59:B61)</f>
        <v>0</v>
      </c>
      <c r="C58" s="83">
        <f t="shared" si="7"/>
        <v>0</v>
      </c>
      <c r="D58" s="83">
        <f t="shared" si="7"/>
        <v>0</v>
      </c>
      <c r="E58" s="83">
        <f t="shared" si="7"/>
        <v>0</v>
      </c>
      <c r="F58" s="83">
        <f t="shared" si="7"/>
        <v>0</v>
      </c>
      <c r="G58" s="83">
        <f t="shared" si="7"/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8">D60-E60</f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8"/>
        <v>0</v>
      </c>
    </row>
    <row r="62" spans="1:7" x14ac:dyDescent="0.25">
      <c r="A62" s="84" t="s">
        <v>363</v>
      </c>
      <c r="B62" s="83">
        <f t="shared" ref="B62:G62" si="9">SUM(B63:B67,B69:B70)</f>
        <v>0</v>
      </c>
      <c r="C62" s="83">
        <f t="shared" si="9"/>
        <v>0</v>
      </c>
      <c r="D62" s="83">
        <f t="shared" si="9"/>
        <v>0</v>
      </c>
      <c r="E62" s="83">
        <f t="shared" si="9"/>
        <v>0</v>
      </c>
      <c r="F62" s="83">
        <f t="shared" si="9"/>
        <v>0</v>
      </c>
      <c r="G62" s="83">
        <f t="shared" si="9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0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0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0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0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0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0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0"/>
        <v>0</v>
      </c>
    </row>
    <row r="71" spans="1:7" x14ac:dyDescent="0.25">
      <c r="A71" s="84" t="s">
        <v>372</v>
      </c>
      <c r="B71" s="83">
        <f t="shared" ref="B71:G71" si="11">SUM(B72:B74)</f>
        <v>0</v>
      </c>
      <c r="C71" s="83">
        <f t="shared" si="11"/>
        <v>0</v>
      </c>
      <c r="D71" s="83">
        <f t="shared" si="11"/>
        <v>0</v>
      </c>
      <c r="E71" s="83">
        <f t="shared" si="11"/>
        <v>0</v>
      </c>
      <c r="F71" s="83">
        <f t="shared" si="11"/>
        <v>0</v>
      </c>
      <c r="G71" s="83">
        <f t="shared" si="11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2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2"/>
        <v>0</v>
      </c>
    </row>
    <row r="75" spans="1:7" x14ac:dyDescent="0.25">
      <c r="A75" s="84" t="s">
        <v>376</v>
      </c>
      <c r="B75" s="83">
        <f t="shared" ref="B75:G75" si="13">SUM(B76:B82)</f>
        <v>0</v>
      </c>
      <c r="C75" s="83">
        <f t="shared" si="13"/>
        <v>0</v>
      </c>
      <c r="D75" s="83">
        <f t="shared" si="13"/>
        <v>0</v>
      </c>
      <c r="E75" s="83">
        <f t="shared" si="13"/>
        <v>0</v>
      </c>
      <c r="F75" s="83">
        <f t="shared" si="13"/>
        <v>0</v>
      </c>
      <c r="G75" s="83">
        <f t="shared" si="13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4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4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4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4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4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4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5">SUM(B85,B93,B103,B113,B123,B133,B137,B146,B150)</f>
        <v>138253387</v>
      </c>
      <c r="C84" s="83">
        <f t="shared" si="15"/>
        <v>13942094.67</v>
      </c>
      <c r="D84" s="83">
        <f>SUM(D85,D93,D103,D113,D123,D133,D137,D146,D150)</f>
        <v>152195481.66999999</v>
      </c>
      <c r="E84" s="83">
        <f t="shared" si="15"/>
        <v>68926239.920000002</v>
      </c>
      <c r="F84" s="83">
        <f t="shared" si="15"/>
        <v>68926239.920000002</v>
      </c>
      <c r="G84" s="83">
        <f t="shared" si="15"/>
        <v>83269241.749999985</v>
      </c>
    </row>
    <row r="85" spans="1:7" x14ac:dyDescent="0.25">
      <c r="A85" s="84" t="s">
        <v>311</v>
      </c>
      <c r="B85" s="83">
        <f t="shared" ref="B85:G85" si="16">SUM(B86:B92)</f>
        <v>116424607</v>
      </c>
      <c r="C85" s="83">
        <f t="shared" si="16"/>
        <v>0</v>
      </c>
      <c r="D85" s="83">
        <f t="shared" si="16"/>
        <v>116424606.99999999</v>
      </c>
      <c r="E85" s="83">
        <f t="shared" si="16"/>
        <v>56595547.510000005</v>
      </c>
      <c r="F85" s="83">
        <f t="shared" si="16"/>
        <v>56595547.510000005</v>
      </c>
      <c r="G85" s="83">
        <f t="shared" si="16"/>
        <v>59829059.489999995</v>
      </c>
    </row>
    <row r="86" spans="1:7" x14ac:dyDescent="0.25">
      <c r="A86" s="85" t="s">
        <v>312</v>
      </c>
      <c r="B86" s="75">
        <v>60675962.200000003</v>
      </c>
      <c r="C86" s="75">
        <v>-68500.080000000075</v>
      </c>
      <c r="D86" s="75">
        <v>60607462.119999997</v>
      </c>
      <c r="E86" s="75">
        <v>30801088.300000001</v>
      </c>
      <c r="F86" s="75">
        <v>30801088.300000001</v>
      </c>
      <c r="G86" s="75">
        <v>29806373.819999997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314</v>
      </c>
      <c r="B88" s="75">
        <v>10580658.6</v>
      </c>
      <c r="C88" s="75">
        <v>93040.100000000093</v>
      </c>
      <c r="D88" s="75">
        <v>10673698.699999999</v>
      </c>
      <c r="E88" s="75">
        <v>5314967.05</v>
      </c>
      <c r="F88" s="75">
        <v>5314967.05</v>
      </c>
      <c r="G88" s="75">
        <v>5358731.6499999994</v>
      </c>
    </row>
    <row r="89" spans="1:7" x14ac:dyDescent="0.25">
      <c r="A89" s="85" t="s">
        <v>315</v>
      </c>
      <c r="B89" s="75">
        <v>22811673.84</v>
      </c>
      <c r="C89" s="75">
        <v>0</v>
      </c>
      <c r="D89" s="75">
        <v>22811673.84</v>
      </c>
      <c r="E89" s="75">
        <v>9962706.0600000005</v>
      </c>
      <c r="F89" s="75">
        <v>9962706.0600000005</v>
      </c>
      <c r="G89" s="75">
        <v>12848967.779999999</v>
      </c>
    </row>
    <row r="90" spans="1:7" x14ac:dyDescent="0.25">
      <c r="A90" s="85" t="s">
        <v>316</v>
      </c>
      <c r="B90" s="75">
        <v>19631001.84</v>
      </c>
      <c r="C90" s="75">
        <v>550308.70000000019</v>
      </c>
      <c r="D90" s="75">
        <v>20181310.539999999</v>
      </c>
      <c r="E90" s="75">
        <v>10216786.1</v>
      </c>
      <c r="F90" s="75">
        <v>10216786.1</v>
      </c>
      <c r="G90" s="75">
        <v>9964524.4399999995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318</v>
      </c>
      <c r="B92" s="75">
        <v>2725310.52</v>
      </c>
      <c r="C92" s="75">
        <v>-574848.72</v>
      </c>
      <c r="D92" s="75">
        <v>2150461.7999999998</v>
      </c>
      <c r="E92" s="75">
        <v>300000</v>
      </c>
      <c r="F92" s="75">
        <v>300000</v>
      </c>
      <c r="G92" s="75">
        <v>1850461.7999999998</v>
      </c>
    </row>
    <row r="93" spans="1:7" x14ac:dyDescent="0.25">
      <c r="A93" s="84" t="s">
        <v>319</v>
      </c>
      <c r="B93" s="83">
        <f t="shared" ref="B93:G93" si="17">SUM(B94:B102)</f>
        <v>16682049.689999998</v>
      </c>
      <c r="C93" s="83">
        <f t="shared" si="17"/>
        <v>0</v>
      </c>
      <c r="D93" s="83">
        <f t="shared" si="17"/>
        <v>16682049.689999999</v>
      </c>
      <c r="E93" s="83">
        <f t="shared" si="17"/>
        <v>6505182.5399999991</v>
      </c>
      <c r="F93" s="83">
        <f t="shared" si="17"/>
        <v>6505182.5399999991</v>
      </c>
      <c r="G93" s="83">
        <f t="shared" si="17"/>
        <v>10176867.149999999</v>
      </c>
    </row>
    <row r="94" spans="1:7" x14ac:dyDescent="0.25">
      <c r="A94" s="85" t="s">
        <v>320</v>
      </c>
      <c r="B94" s="75">
        <v>757275.96</v>
      </c>
      <c r="C94" s="75">
        <v>-9603.8800000000047</v>
      </c>
      <c r="D94" s="75">
        <v>747672.08</v>
      </c>
      <c r="E94" s="75">
        <v>333979.01</v>
      </c>
      <c r="F94" s="75">
        <v>333979.01</v>
      </c>
      <c r="G94" s="75">
        <v>413693.06999999995</v>
      </c>
    </row>
    <row r="95" spans="1:7" x14ac:dyDescent="0.25">
      <c r="A95" s="85" t="s">
        <v>321</v>
      </c>
      <c r="B95" s="75">
        <v>0</v>
      </c>
      <c r="C95" s="75">
        <v>13775.42</v>
      </c>
      <c r="D95" s="75">
        <v>13775.42</v>
      </c>
      <c r="E95" s="75">
        <v>13775.42</v>
      </c>
      <c r="F95" s="75">
        <v>13775.42</v>
      </c>
      <c r="G95" s="75"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323</v>
      </c>
      <c r="B97" s="75">
        <v>65104.2</v>
      </c>
      <c r="C97" s="75">
        <v>94834.739999999991</v>
      </c>
      <c r="D97" s="75">
        <v>159938.94</v>
      </c>
      <c r="E97" s="75">
        <v>125819.73</v>
      </c>
      <c r="F97" s="75">
        <v>125819.73</v>
      </c>
      <c r="G97" s="75">
        <v>34119.210000000006</v>
      </c>
    </row>
    <row r="98" spans="1:7" x14ac:dyDescent="0.25">
      <c r="A98" s="87" t="s">
        <v>324</v>
      </c>
      <c r="B98" s="75">
        <v>2445133.44</v>
      </c>
      <c r="C98" s="75">
        <v>-131762.56000000006</v>
      </c>
      <c r="D98" s="75">
        <v>2313370.88</v>
      </c>
      <c r="E98" s="75">
        <v>627885.78</v>
      </c>
      <c r="F98" s="75">
        <v>627885.78</v>
      </c>
      <c r="G98" s="75">
        <v>1685485.0999999999</v>
      </c>
    </row>
    <row r="99" spans="1:7" x14ac:dyDescent="0.25">
      <c r="A99" s="85" t="s">
        <v>325</v>
      </c>
      <c r="B99" s="75">
        <v>6394442.2800000003</v>
      </c>
      <c r="C99" s="75">
        <v>0</v>
      </c>
      <c r="D99" s="75">
        <v>6394442.2800000003</v>
      </c>
      <c r="E99" s="75">
        <v>3069924.07</v>
      </c>
      <c r="F99" s="75">
        <v>3069924.07</v>
      </c>
      <c r="G99" s="75">
        <v>3324518.2100000004</v>
      </c>
    </row>
    <row r="100" spans="1:7" x14ac:dyDescent="0.25">
      <c r="A100" s="85" t="s">
        <v>326</v>
      </c>
      <c r="B100" s="75">
        <v>2181891.09</v>
      </c>
      <c r="C100" s="75">
        <v>-117541.27000000002</v>
      </c>
      <c r="D100" s="75">
        <v>2064349.82</v>
      </c>
      <c r="E100" s="75">
        <v>46985.72</v>
      </c>
      <c r="F100" s="75">
        <v>46985.72</v>
      </c>
      <c r="G100" s="75">
        <v>2017364.1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85" t="s">
        <v>328</v>
      </c>
      <c r="B102" s="75">
        <v>4838202.72</v>
      </c>
      <c r="C102" s="75">
        <v>150297.55000000005</v>
      </c>
      <c r="D102" s="75">
        <v>4988500.2699999996</v>
      </c>
      <c r="E102" s="75">
        <v>2286812.81</v>
      </c>
      <c r="F102" s="75">
        <v>2286812.81</v>
      </c>
      <c r="G102" s="75">
        <v>2701687.4599999995</v>
      </c>
    </row>
    <row r="103" spans="1:7" x14ac:dyDescent="0.25">
      <c r="A103" s="84" t="s">
        <v>329</v>
      </c>
      <c r="B103" s="83">
        <f>SUM(B104:B112)</f>
        <v>5106415.4700000007</v>
      </c>
      <c r="C103" s="83">
        <f>SUM(C104:C112)</f>
        <v>2235858.7599999998</v>
      </c>
      <c r="D103" s="83">
        <f>SUM(D104:D112)</f>
        <v>7342274.2300000004</v>
      </c>
      <c r="E103" s="83">
        <f>SUM(E104:E112)</f>
        <v>5692929.2599999998</v>
      </c>
      <c r="F103" s="83">
        <f>SUM(F104:F112)</f>
        <v>5692929.2599999998</v>
      </c>
      <c r="G103" s="83">
        <f>SUM(G104:G112)</f>
        <v>1649344.9699999997</v>
      </c>
    </row>
    <row r="104" spans="1:7" x14ac:dyDescent="0.25">
      <c r="A104" s="85" t="s">
        <v>330</v>
      </c>
      <c r="B104" s="75">
        <v>892107.12</v>
      </c>
      <c r="C104" s="75">
        <v>258868.43000000005</v>
      </c>
      <c r="D104" s="75">
        <v>1150975.55</v>
      </c>
      <c r="E104" s="75">
        <v>1150975.55</v>
      </c>
      <c r="F104" s="75">
        <v>1150975.55</v>
      </c>
      <c r="G104" s="75"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25">
      <c r="A106" s="85" t="s">
        <v>332</v>
      </c>
      <c r="B106" s="75">
        <v>240379.12</v>
      </c>
      <c r="C106" s="75">
        <v>225946.56999999998</v>
      </c>
      <c r="D106" s="75">
        <v>466325.69</v>
      </c>
      <c r="E106" s="75">
        <v>463031.93</v>
      </c>
      <c r="F106" s="75">
        <v>463031.93</v>
      </c>
      <c r="G106" s="75">
        <v>3293.7600000000093</v>
      </c>
    </row>
    <row r="107" spans="1:7" x14ac:dyDescent="0.25">
      <c r="A107" s="85" t="s">
        <v>333</v>
      </c>
      <c r="B107" s="75">
        <v>596679.84</v>
      </c>
      <c r="C107" s="75">
        <v>3528.1599999999744</v>
      </c>
      <c r="D107" s="75">
        <v>600208</v>
      </c>
      <c r="E107" s="75">
        <v>406994.19</v>
      </c>
      <c r="F107" s="75">
        <v>406994.19</v>
      </c>
      <c r="G107" s="75">
        <v>193213.81</v>
      </c>
    </row>
    <row r="108" spans="1:7" x14ac:dyDescent="0.25">
      <c r="A108" s="85" t="s">
        <v>334</v>
      </c>
      <c r="B108" s="75">
        <v>1095489.1200000001</v>
      </c>
      <c r="C108" s="75">
        <v>-74284.219999999972</v>
      </c>
      <c r="D108" s="75">
        <v>1021204.9</v>
      </c>
      <c r="E108" s="75">
        <v>776264.33</v>
      </c>
      <c r="F108" s="75">
        <v>776264.33</v>
      </c>
      <c r="G108" s="75">
        <v>244940.57000000007</v>
      </c>
    </row>
    <row r="109" spans="1:7" x14ac:dyDescent="0.25">
      <c r="A109" s="85" t="s">
        <v>335</v>
      </c>
      <c r="B109" s="75">
        <v>41341.199999999997</v>
      </c>
      <c r="C109" s="75">
        <v>11457.800000000003</v>
      </c>
      <c r="D109" s="75">
        <v>52799</v>
      </c>
      <c r="E109" s="75">
        <v>52799</v>
      </c>
      <c r="F109" s="75">
        <v>52799</v>
      </c>
      <c r="G109" s="75">
        <v>0</v>
      </c>
    </row>
    <row r="110" spans="1:7" x14ac:dyDescent="0.25">
      <c r="A110" s="85" t="s">
        <v>336</v>
      </c>
      <c r="B110" s="75">
        <v>4415.5200000000004</v>
      </c>
      <c r="C110" s="75">
        <v>1686</v>
      </c>
      <c r="D110" s="75">
        <v>6101.52</v>
      </c>
      <c r="E110" s="75">
        <v>5809.2</v>
      </c>
      <c r="F110" s="75">
        <v>5809.2</v>
      </c>
      <c r="G110" s="75">
        <v>292.32000000000062</v>
      </c>
    </row>
    <row r="111" spans="1:7" x14ac:dyDescent="0.25">
      <c r="A111" s="85" t="s">
        <v>337</v>
      </c>
      <c r="B111" s="75">
        <v>288772.32</v>
      </c>
      <c r="C111" s="75">
        <v>-5528.6699999999837</v>
      </c>
      <c r="D111" s="75">
        <v>283243.65000000002</v>
      </c>
      <c r="E111" s="75">
        <v>283243.65000000002</v>
      </c>
      <c r="F111" s="75">
        <v>283243.65000000002</v>
      </c>
      <c r="G111" s="75">
        <v>0</v>
      </c>
    </row>
    <row r="112" spans="1:7" x14ac:dyDescent="0.25">
      <c r="A112" s="85" t="s">
        <v>338</v>
      </c>
      <c r="B112" s="75">
        <v>1947231.23</v>
      </c>
      <c r="C112" s="75">
        <v>1814184.69</v>
      </c>
      <c r="D112" s="75">
        <v>3761415.92</v>
      </c>
      <c r="E112" s="75">
        <v>2553811.41</v>
      </c>
      <c r="F112" s="75">
        <v>2553811.41</v>
      </c>
      <c r="G112" s="75">
        <v>1207604.5099999998</v>
      </c>
    </row>
    <row r="113" spans="1:7" x14ac:dyDescent="0.25">
      <c r="A113" s="84" t="s">
        <v>339</v>
      </c>
      <c r="B113" s="83">
        <f t="shared" ref="B113:G113" si="18">SUM(B114:B122)</f>
        <v>0</v>
      </c>
      <c r="C113" s="83">
        <f t="shared" si="18"/>
        <v>0</v>
      </c>
      <c r="D113" s="83">
        <f t="shared" si="18"/>
        <v>0</v>
      </c>
      <c r="E113" s="83">
        <f t="shared" si="18"/>
        <v>0</v>
      </c>
      <c r="F113" s="83">
        <f t="shared" si="18"/>
        <v>0</v>
      </c>
      <c r="G113" s="83">
        <f t="shared" si="18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19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19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19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9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9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19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9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9"/>
        <v>0</v>
      </c>
    </row>
    <row r="123" spans="1:7" x14ac:dyDescent="0.25">
      <c r="A123" s="84" t="s">
        <v>349</v>
      </c>
      <c r="B123" s="83">
        <f t="shared" ref="B123:G123" si="20">SUM(B124:B132)</f>
        <v>40314.839999999997</v>
      </c>
      <c r="C123" s="83">
        <f t="shared" si="20"/>
        <v>11706235.91</v>
      </c>
      <c r="D123" s="83">
        <f t="shared" si="20"/>
        <v>11746550.75</v>
      </c>
      <c r="E123" s="83">
        <f t="shared" si="20"/>
        <v>132580.60999999999</v>
      </c>
      <c r="F123" s="83">
        <f t="shared" si="20"/>
        <v>132580.60999999999</v>
      </c>
      <c r="G123" s="83">
        <f t="shared" si="20"/>
        <v>11613970.140000001</v>
      </c>
    </row>
    <row r="124" spans="1:7" x14ac:dyDescent="0.25">
      <c r="A124" s="85" t="s">
        <v>350</v>
      </c>
      <c r="B124" s="75">
        <v>0</v>
      </c>
      <c r="C124" s="75">
        <v>76629.440000000002</v>
      </c>
      <c r="D124" s="75">
        <v>76629.440000000002</v>
      </c>
      <c r="E124" s="75">
        <v>76629.440000000002</v>
      </c>
      <c r="F124" s="75">
        <v>76629.440000000002</v>
      </c>
      <c r="G124" s="75"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354</v>
      </c>
      <c r="B128" s="75">
        <v>0</v>
      </c>
      <c r="C128" s="75">
        <v>11613970.140000001</v>
      </c>
      <c r="D128" s="75">
        <v>11613970.140000001</v>
      </c>
      <c r="E128" s="75">
        <v>0</v>
      </c>
      <c r="F128" s="75">
        <v>0</v>
      </c>
      <c r="G128" s="75">
        <v>11613970.140000001</v>
      </c>
    </row>
    <row r="129" spans="1:7" x14ac:dyDescent="0.25">
      <c r="A129" s="85" t="s">
        <v>355</v>
      </c>
      <c r="B129" s="75">
        <v>40314.839999999997</v>
      </c>
      <c r="C129" s="75">
        <v>13715.330000000002</v>
      </c>
      <c r="D129" s="75">
        <v>54030.17</v>
      </c>
      <c r="E129" s="75">
        <v>54030.17</v>
      </c>
      <c r="F129" s="75">
        <v>54030.17</v>
      </c>
      <c r="G129" s="75"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358</v>
      </c>
      <c r="B132" s="75">
        <v>0</v>
      </c>
      <c r="C132" s="75">
        <v>1921</v>
      </c>
      <c r="D132" s="75">
        <v>1921</v>
      </c>
      <c r="E132" s="75">
        <v>1921</v>
      </c>
      <c r="F132" s="75">
        <v>1921</v>
      </c>
      <c r="G132" s="75">
        <v>0</v>
      </c>
    </row>
    <row r="133" spans="1:7" x14ac:dyDescent="0.25">
      <c r="A133" s="84" t="s">
        <v>359</v>
      </c>
      <c r="B133" s="83">
        <f t="shared" ref="B133:G133" si="21">SUM(B134:B136)</f>
        <v>0</v>
      </c>
      <c r="C133" s="83">
        <f t="shared" si="21"/>
        <v>0</v>
      </c>
      <c r="D133" s="83">
        <f t="shared" si="21"/>
        <v>0</v>
      </c>
      <c r="E133" s="83">
        <f t="shared" si="21"/>
        <v>0</v>
      </c>
      <c r="F133" s="83">
        <f t="shared" si="21"/>
        <v>0</v>
      </c>
      <c r="G133" s="83">
        <f t="shared" si="21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2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2"/>
        <v>0</v>
      </c>
    </row>
    <row r="137" spans="1:7" x14ac:dyDescent="0.25">
      <c r="A137" s="84" t="s">
        <v>363</v>
      </c>
      <c r="B137" s="83">
        <f t="shared" ref="B137:G137" si="23">SUM(B138:B142,B144:B145)</f>
        <v>0</v>
      </c>
      <c r="C137" s="83">
        <f t="shared" si="23"/>
        <v>0</v>
      </c>
      <c r="D137" s="83">
        <f t="shared" si="23"/>
        <v>0</v>
      </c>
      <c r="E137" s="83">
        <f t="shared" si="23"/>
        <v>0</v>
      </c>
      <c r="F137" s="83">
        <f t="shared" si="23"/>
        <v>0</v>
      </c>
      <c r="G137" s="83">
        <f t="shared" si="23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4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4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4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4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4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4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4"/>
        <v>0</v>
      </c>
    </row>
    <row r="146" spans="1:7" x14ac:dyDescent="0.25">
      <c r="A146" s="84" t="s">
        <v>372</v>
      </c>
      <c r="B146" s="83">
        <f t="shared" ref="B146:G146" si="25">SUM(B147:B149)</f>
        <v>0</v>
      </c>
      <c r="C146" s="83">
        <f t="shared" si="25"/>
        <v>0</v>
      </c>
      <c r="D146" s="83">
        <f t="shared" si="25"/>
        <v>0</v>
      </c>
      <c r="E146" s="83">
        <f t="shared" si="25"/>
        <v>0</v>
      </c>
      <c r="F146" s="83">
        <f t="shared" si="25"/>
        <v>0</v>
      </c>
      <c r="G146" s="83">
        <f t="shared" si="25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6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6"/>
        <v>0</v>
      </c>
    </row>
    <row r="150" spans="1:7" x14ac:dyDescent="0.25">
      <c r="A150" s="84" t="s">
        <v>376</v>
      </c>
      <c r="B150" s="83">
        <f t="shared" ref="B150:G150" si="27">SUM(B151:B157)</f>
        <v>0</v>
      </c>
      <c r="C150" s="83">
        <f t="shared" si="27"/>
        <v>0</v>
      </c>
      <c r="D150" s="83">
        <f t="shared" si="27"/>
        <v>0</v>
      </c>
      <c r="E150" s="83">
        <f t="shared" si="27"/>
        <v>0</v>
      </c>
      <c r="F150" s="83">
        <f t="shared" si="27"/>
        <v>0</v>
      </c>
      <c r="G150" s="83">
        <f t="shared" si="27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28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28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28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28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28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28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29">B9+B84</f>
        <v>138253387</v>
      </c>
      <c r="C159" s="90">
        <f t="shared" si="29"/>
        <v>13942094.67</v>
      </c>
      <c r="D159" s="90">
        <f t="shared" si="29"/>
        <v>152195481.66999999</v>
      </c>
      <c r="E159" s="90">
        <f t="shared" si="29"/>
        <v>68926239.920000002</v>
      </c>
      <c r="F159" s="90">
        <f t="shared" si="29"/>
        <v>68926239.920000002</v>
      </c>
      <c r="G159" s="90">
        <f t="shared" si="29"/>
        <v>83269241.749999985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9:G61 B58:F58 B63:G70 B62:F62 B71:F83 B103:C103 B93:C93 E93:F93 B113:F123 B133:F159 B85:F85 B84:C84 E84:F84 E103:F103" unlockedFormula="1"/>
    <ignoredError sqref="G18 G28 G38 G48 G58 G62 G71:G85 G93 G103 G113:G123 G13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J18" sqref="J1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386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6</v>
      </c>
      <c r="B7" s="166" t="s">
        <v>304</v>
      </c>
      <c r="C7" s="166"/>
      <c r="D7" s="166"/>
      <c r="E7" s="166"/>
      <c r="F7" s="166"/>
      <c r="G7" s="168" t="s">
        <v>305</v>
      </c>
    </row>
    <row r="8" spans="1:7" ht="30" x14ac:dyDescent="0.25">
      <c r="A8" s="165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7"/>
    </row>
    <row r="9" spans="1:7" ht="15.75" customHeight="1" x14ac:dyDescent="0.25">
      <c r="A9" s="26" t="s">
        <v>388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390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f>SUM(B20:B27)</f>
        <v>138253387</v>
      </c>
      <c r="C19" s="4">
        <f t="shared" ref="C19:G19" si="1">SUM(C20:C27)</f>
        <v>13942094.67</v>
      </c>
      <c r="D19" s="4">
        <f t="shared" si="1"/>
        <v>152195481.66999999</v>
      </c>
      <c r="E19" s="4">
        <f t="shared" si="1"/>
        <v>68926239.920000002</v>
      </c>
      <c r="F19" s="4">
        <f t="shared" si="1"/>
        <v>68926239.920000002</v>
      </c>
      <c r="G19" s="4">
        <f t="shared" si="1"/>
        <v>83269241.749999985</v>
      </c>
    </row>
    <row r="20" spans="1:7" x14ac:dyDescent="0.25">
      <c r="A20" s="63" t="s">
        <v>389</v>
      </c>
      <c r="B20" s="47">
        <f>+[2]LD6A!B159</f>
        <v>138253387</v>
      </c>
      <c r="C20" s="47">
        <f>+[2]LD6A!C159</f>
        <v>13942094.67</v>
      </c>
      <c r="D20" s="47">
        <f>+[2]LD6A!D159</f>
        <v>152195481.66999999</v>
      </c>
      <c r="E20" s="47">
        <f>+[2]LD6A!E159</f>
        <v>68926239.920000002</v>
      </c>
      <c r="F20" s="47">
        <f>+[2]LD6A!F159</f>
        <v>68926239.920000002</v>
      </c>
      <c r="G20" s="47">
        <f>D20-E20</f>
        <v>83269241.749999985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138253387</v>
      </c>
      <c r="C29" s="4">
        <f t="shared" ref="C29:G29" si="2">SUM(C19,C9)</f>
        <v>13942094.67</v>
      </c>
      <c r="D29" s="4">
        <f t="shared" si="2"/>
        <v>152195481.66999999</v>
      </c>
      <c r="E29" s="4">
        <f t="shared" si="2"/>
        <v>68926239.920000002</v>
      </c>
      <c r="F29" s="4">
        <f t="shared" si="2"/>
        <v>68926239.920000002</v>
      </c>
      <c r="G29" s="4">
        <f t="shared" si="2"/>
        <v>83269241.749999985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20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1:G29 B11:G1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7" zoomScale="75" zoomScaleNormal="75" workbookViewId="0">
      <selection activeCell="B51" sqref="B51:G5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398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6</v>
      </c>
      <c r="B7" s="172" t="s">
        <v>304</v>
      </c>
      <c r="C7" s="173"/>
      <c r="D7" s="173"/>
      <c r="E7" s="173"/>
      <c r="F7" s="174"/>
      <c r="G7" s="168" t="s">
        <v>401</v>
      </c>
    </row>
    <row r="8" spans="1:7" ht="30" x14ac:dyDescent="0.25">
      <c r="A8" s="165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67"/>
    </row>
    <row r="9" spans="1:7" ht="16.5" customHeight="1" x14ac:dyDescent="0.25">
      <c r="A9" s="26" t="s">
        <v>403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f t="shared" ref="B17:G17" si="2">SUM(B18:B24)</f>
        <v>0</v>
      </c>
      <c r="C17" s="47">
        <f t="shared" si="2"/>
        <v>0</v>
      </c>
      <c r="D17" s="47">
        <f t="shared" si="2"/>
        <v>0</v>
      </c>
      <c r="E17" s="47">
        <f t="shared" si="2"/>
        <v>0</v>
      </c>
      <c r="F17" s="47">
        <f t="shared" si="2"/>
        <v>0</v>
      </c>
      <c r="G17" s="47">
        <f t="shared" si="2"/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0</v>
      </c>
      <c r="C19" s="47">
        <f t="shared" ref="C19:G19" si="3">SUM(C20:C26)</f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4">SUM(C28:C36)</f>
        <v>0</v>
      </c>
      <c r="D27" s="47">
        <f t="shared" si="4"/>
        <v>0</v>
      </c>
      <c r="E27" s="47">
        <f t="shared" si="4"/>
        <v>0</v>
      </c>
      <c r="F27" s="47">
        <f t="shared" si="4"/>
        <v>0</v>
      </c>
      <c r="G27" s="47">
        <f t="shared" si="4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5">SUM(C38:C41)</f>
        <v>0</v>
      </c>
      <c r="D37" s="47">
        <f t="shared" si="5"/>
        <v>0</v>
      </c>
      <c r="E37" s="47">
        <f t="shared" si="5"/>
        <v>0</v>
      </c>
      <c r="F37" s="47">
        <f t="shared" si="5"/>
        <v>0</v>
      </c>
      <c r="G37" s="47">
        <f t="shared" si="5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138253387</v>
      </c>
      <c r="C43" s="4">
        <f t="shared" ref="C43:G43" si="6">SUM(C44,C53,C61,C71)</f>
        <v>13942094.67</v>
      </c>
      <c r="D43" s="4">
        <f t="shared" si="6"/>
        <v>152195481.66999999</v>
      </c>
      <c r="E43" s="4">
        <f t="shared" si="6"/>
        <v>68926239.920000002</v>
      </c>
      <c r="F43" s="4">
        <f t="shared" si="6"/>
        <v>68926239.920000002</v>
      </c>
      <c r="G43" s="4">
        <f t="shared" si="6"/>
        <v>83269241.749999985</v>
      </c>
    </row>
    <row r="44" spans="1:7" x14ac:dyDescent="0.25">
      <c r="A44" s="58" t="s">
        <v>404</v>
      </c>
      <c r="B44" s="47">
        <f>SUM(B45:B52)</f>
        <v>138253387</v>
      </c>
      <c r="C44" s="47">
        <f t="shared" ref="C44:G44" si="7">SUM(C45:C52)</f>
        <v>13942094.67</v>
      </c>
      <c r="D44" s="47">
        <f t="shared" si="7"/>
        <v>152195481.66999999</v>
      </c>
      <c r="E44" s="47">
        <f t="shared" si="7"/>
        <v>68926239.920000002</v>
      </c>
      <c r="F44" s="47">
        <f t="shared" si="7"/>
        <v>68926239.920000002</v>
      </c>
      <c r="G44" s="47">
        <f t="shared" si="7"/>
        <v>83269241.749999985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138253387</v>
      </c>
      <c r="C51" s="47">
        <v>13942094.67</v>
      </c>
      <c r="D51" s="47">
        <v>152195481.66999999</v>
      </c>
      <c r="E51" s="47">
        <v>68926239.920000002</v>
      </c>
      <c r="F51" s="47">
        <v>68926239.920000002</v>
      </c>
      <c r="G51" s="47">
        <v>83269241.749999985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8">SUM(C54:C60)</f>
        <v>0</v>
      </c>
      <c r="D53" s="47">
        <f t="shared" si="8"/>
        <v>0</v>
      </c>
      <c r="E53" s="47">
        <f t="shared" si="8"/>
        <v>0</v>
      </c>
      <c r="F53" s="47">
        <f t="shared" si="8"/>
        <v>0</v>
      </c>
      <c r="G53" s="47">
        <f t="shared" si="8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9">SUM(C62:C70)</f>
        <v>0</v>
      </c>
      <c r="D61" s="47">
        <f t="shared" si="9"/>
        <v>0</v>
      </c>
      <c r="E61" s="47">
        <f t="shared" si="9"/>
        <v>0</v>
      </c>
      <c r="F61" s="47">
        <f t="shared" si="9"/>
        <v>0</v>
      </c>
      <c r="G61" s="47">
        <f t="shared" si="9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10">SUM(C72:C75)</f>
        <v>0</v>
      </c>
      <c r="D71" s="47">
        <f t="shared" si="10"/>
        <v>0</v>
      </c>
      <c r="E71" s="47">
        <f t="shared" si="10"/>
        <v>0</v>
      </c>
      <c r="F71" s="47">
        <f t="shared" si="10"/>
        <v>0</v>
      </c>
      <c r="G71" s="47">
        <f t="shared" si="10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138253387</v>
      </c>
      <c r="C77" s="4">
        <f t="shared" ref="C77:G77" si="11">C43+C9</f>
        <v>13942094.67</v>
      </c>
      <c r="D77" s="4">
        <f t="shared" si="11"/>
        <v>152195481.66999999</v>
      </c>
      <c r="E77" s="4">
        <f t="shared" si="11"/>
        <v>68926239.920000002</v>
      </c>
      <c r="F77" s="4">
        <f t="shared" si="11"/>
        <v>68926239.920000002</v>
      </c>
      <c r="G77" s="4">
        <f t="shared" si="11"/>
        <v>83269241.749999985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52:G52 C20:G26 C28:G36 B76:G77 C54:G60 C62:G70 C43:G50 C9:G16 C18:G18 B17:G1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6 B18:G50 B5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D37" sqref="D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437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439</v>
      </c>
      <c r="B7" s="167" t="s">
        <v>304</v>
      </c>
      <c r="C7" s="167"/>
      <c r="D7" s="167"/>
      <c r="E7" s="167"/>
      <c r="F7" s="167"/>
      <c r="G7" s="167" t="s">
        <v>305</v>
      </c>
    </row>
    <row r="8" spans="1:7" ht="30" x14ac:dyDescent="0.25">
      <c r="A8" s="165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77"/>
    </row>
    <row r="9" spans="1:7" ht="15.75" customHeight="1" x14ac:dyDescent="0.25">
      <c r="A9" s="26" t="s">
        <v>440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441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f t="shared" ref="B15:G15" si="3">B16+B17</f>
        <v>0</v>
      </c>
      <c r="C15" s="76">
        <f t="shared" si="3"/>
        <v>0</v>
      </c>
      <c r="D15" s="76">
        <f t="shared" si="3"/>
        <v>0</v>
      </c>
      <c r="E15" s="76">
        <f t="shared" si="3"/>
        <v>0</v>
      </c>
      <c r="F15" s="76">
        <f t="shared" si="3"/>
        <v>0</v>
      </c>
      <c r="G15" s="76">
        <f t="shared" si="3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4">C17+C18</f>
        <v>0</v>
      </c>
      <c r="D16" s="76">
        <f t="shared" si="4"/>
        <v>0</v>
      </c>
      <c r="E16" s="76">
        <f t="shared" si="4"/>
        <v>0</v>
      </c>
      <c r="F16" s="76">
        <f t="shared" si="4"/>
        <v>0</v>
      </c>
      <c r="G16" s="76">
        <f t="shared" si="4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138253387</v>
      </c>
      <c r="C21" s="119">
        <f t="shared" ref="C21:F21" si="5">SUM(C22,C23,C24,C27,C28,C31)</f>
        <v>13942094.67</v>
      </c>
      <c r="D21" s="119">
        <f t="shared" si="5"/>
        <v>152195481.66999999</v>
      </c>
      <c r="E21" s="119">
        <f t="shared" si="5"/>
        <v>68926239.920000002</v>
      </c>
      <c r="F21" s="119">
        <f t="shared" si="5"/>
        <v>68926239.920000002</v>
      </c>
      <c r="G21" s="119">
        <f>SUM(G22,G23,G24,G27,G28,G31)</f>
        <v>83269241.749999985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6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6"/>
        <v>0</v>
      </c>
    </row>
    <row r="24" spans="1:7" x14ac:dyDescent="0.25">
      <c r="A24" s="58" t="s">
        <v>443</v>
      </c>
      <c r="B24" s="76">
        <f t="shared" ref="B24:G24" si="7">B25+B26</f>
        <v>0</v>
      </c>
      <c r="C24" s="76">
        <f t="shared" si="7"/>
        <v>0</v>
      </c>
      <c r="D24" s="76">
        <f t="shared" si="7"/>
        <v>0</v>
      </c>
      <c r="E24" s="76">
        <f t="shared" si="7"/>
        <v>0</v>
      </c>
      <c r="F24" s="76">
        <f t="shared" si="7"/>
        <v>0</v>
      </c>
      <c r="G24" s="76">
        <f t="shared" si="7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6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6"/>
        <v>0</v>
      </c>
    </row>
    <row r="27" spans="1:7" x14ac:dyDescent="0.25">
      <c r="A27" s="58" t="s">
        <v>446</v>
      </c>
      <c r="B27" s="76">
        <v>138253387</v>
      </c>
      <c r="C27" s="76">
        <v>13942094.67</v>
      </c>
      <c r="D27" s="76">
        <v>152195481.66999999</v>
      </c>
      <c r="E27" s="76">
        <v>68926239.920000002</v>
      </c>
      <c r="F27" s="76">
        <v>68926239.920000002</v>
      </c>
      <c r="G27" s="76">
        <v>83269241.749999985</v>
      </c>
    </row>
    <row r="28" spans="1:7" ht="30" x14ac:dyDescent="0.25">
      <c r="A28" s="59" t="s">
        <v>447</v>
      </c>
      <c r="B28" s="76">
        <f t="shared" ref="B27:G28" si="8">B29+B30</f>
        <v>0</v>
      </c>
      <c r="C28" s="76">
        <f t="shared" si="8"/>
        <v>0</v>
      </c>
      <c r="D28" s="76">
        <f t="shared" si="8"/>
        <v>0</v>
      </c>
      <c r="E28" s="76">
        <f t="shared" si="8"/>
        <v>0</v>
      </c>
      <c r="F28" s="76">
        <f t="shared" si="8"/>
        <v>0</v>
      </c>
      <c r="G28" s="76">
        <f t="shared" si="8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6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6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6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138253387</v>
      </c>
      <c r="C33" s="119">
        <f t="shared" ref="C33:G33" si="9">C21+C9</f>
        <v>13942094.67</v>
      </c>
      <c r="D33" s="119">
        <f t="shared" si="9"/>
        <v>152195481.66999999</v>
      </c>
      <c r="E33" s="119">
        <f t="shared" si="9"/>
        <v>68926239.920000002</v>
      </c>
      <c r="F33" s="119">
        <f t="shared" si="9"/>
        <v>68926239.920000002</v>
      </c>
      <c r="G33" s="119">
        <f t="shared" si="9"/>
        <v>83269241.749999985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14 B28:F33 B16:F26" unlockedFormula="1"/>
    <ignoredError sqref="G12:G14 G28:G33 G16:G26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454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455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138253387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470</v>
      </c>
      <c r="B14" s="75">
        <v>7676333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130577054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138253387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 C14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C36" sqref="C3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489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455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138253387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116424607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16682049.689999999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5106415.47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40314.839999999997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138253387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18 B29:G29 B24:G26 C19:G2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I26" sqref="I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504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89477192.060000002</v>
      </c>
      <c r="C6" s="119">
        <f t="shared" ref="C6:G6" si="0">SUM(C7:C18)</f>
        <v>92914318.99000001</v>
      </c>
      <c r="D6" s="119">
        <f t="shared" si="0"/>
        <v>120441037.87</v>
      </c>
      <c r="E6" s="119">
        <f t="shared" si="0"/>
        <v>121244473.68000001</v>
      </c>
      <c r="F6" s="119">
        <f t="shared" si="0"/>
        <v>177115505.66</v>
      </c>
      <c r="G6" s="119">
        <f t="shared" si="0"/>
        <v>82173363.620000005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102918.77</v>
      </c>
      <c r="G11" s="75">
        <v>24792.61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8275.86</v>
      </c>
      <c r="G12" s="75">
        <v>0</v>
      </c>
    </row>
    <row r="13" spans="1:7" x14ac:dyDescent="0.25">
      <c r="A13" s="59" t="s">
        <v>470</v>
      </c>
      <c r="B13" s="75">
        <v>6575093.9100000001</v>
      </c>
      <c r="C13" s="75">
        <v>9056434.8699999992</v>
      </c>
      <c r="D13" s="75">
        <v>10479444.869999999</v>
      </c>
      <c r="E13" s="75">
        <v>10516914.68</v>
      </c>
      <c r="F13" s="75">
        <v>11241301.640000001</v>
      </c>
      <c r="G13" s="75">
        <v>5978623.0300000003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82902098.150000006</v>
      </c>
      <c r="C16" s="75">
        <v>83857884.120000005</v>
      </c>
      <c r="D16" s="75">
        <v>109961593</v>
      </c>
      <c r="E16" s="75">
        <v>110727559</v>
      </c>
      <c r="F16" s="75">
        <v>165763009.38999999</v>
      </c>
      <c r="G16" s="75">
        <v>76169947.980000004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4761497.62</v>
      </c>
      <c r="C27" s="119">
        <f t="shared" ref="C27:G27" si="2">SUM(C28)</f>
        <v>0</v>
      </c>
      <c r="D27" s="119">
        <f t="shared" si="2"/>
        <v>417503.01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4761497.62</v>
      </c>
      <c r="C28" s="76">
        <v>0</v>
      </c>
      <c r="D28" s="76">
        <v>417503.01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94238689.680000007</v>
      </c>
      <c r="C30" s="119">
        <f t="shared" ref="C30:G30" si="3">C20+C6+C27</f>
        <v>92914318.99000001</v>
      </c>
      <c r="D30" s="119">
        <f t="shared" si="3"/>
        <v>120858540.88000001</v>
      </c>
      <c r="E30" s="119">
        <f t="shared" si="3"/>
        <v>121244473.68000001</v>
      </c>
      <c r="F30" s="119">
        <f t="shared" si="3"/>
        <v>177115505.66</v>
      </c>
      <c r="G30" s="119">
        <f t="shared" si="3"/>
        <v>82173363.620000005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7:G27 B29:G30 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I23" sqref="I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519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94029478.060000002</v>
      </c>
      <c r="C17" s="119">
        <f t="shared" ref="C17:G17" si="1">SUM(C18:C26)</f>
        <v>98587407.179999992</v>
      </c>
      <c r="D17" s="119">
        <f t="shared" si="1"/>
        <v>120858540.88000001</v>
      </c>
      <c r="E17" s="119">
        <f t="shared" si="1"/>
        <v>118108430.27</v>
      </c>
      <c r="F17" s="119">
        <f t="shared" si="1"/>
        <v>176230743.58999997</v>
      </c>
      <c r="G17" s="119">
        <f t="shared" si="1"/>
        <v>68926239.920000002</v>
      </c>
    </row>
    <row r="18" spans="1:7" x14ac:dyDescent="0.25">
      <c r="A18" s="58" t="s">
        <v>491</v>
      </c>
      <c r="B18" s="76">
        <v>79907611.650000006</v>
      </c>
      <c r="C18" s="76">
        <v>80596069.359999999</v>
      </c>
      <c r="D18" s="76">
        <v>93354640.890000001</v>
      </c>
      <c r="E18" s="76">
        <v>96534436.879999995</v>
      </c>
      <c r="F18" s="76">
        <v>103844977.66</v>
      </c>
      <c r="G18" s="76">
        <v>56595547.510000005</v>
      </c>
    </row>
    <row r="19" spans="1:7" x14ac:dyDescent="0.25">
      <c r="A19" s="58" t="s">
        <v>492</v>
      </c>
      <c r="B19" s="76">
        <v>6317537.870000001</v>
      </c>
      <c r="C19" s="76">
        <v>7268299.6800000006</v>
      </c>
      <c r="D19" s="76">
        <v>7436772.8700000001</v>
      </c>
      <c r="E19" s="76">
        <v>10956665.75</v>
      </c>
      <c r="F19" s="76">
        <v>11895181.440000001</v>
      </c>
      <c r="G19" s="76">
        <v>6505182.5399999991</v>
      </c>
    </row>
    <row r="20" spans="1:7" x14ac:dyDescent="0.25">
      <c r="A20" s="58" t="s">
        <v>493</v>
      </c>
      <c r="B20" s="76">
        <v>6630105.8300000001</v>
      </c>
      <c r="C20" s="76">
        <v>10328115.93</v>
      </c>
      <c r="D20" s="76">
        <v>12908890.17</v>
      </c>
      <c r="E20" s="76">
        <v>10400724.600000001</v>
      </c>
      <c r="F20" s="76">
        <v>12043118.33</v>
      </c>
      <c r="G20" s="76">
        <v>5692929.2599999998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1174222.71</v>
      </c>
      <c r="C22" s="76">
        <v>394922.20999999996</v>
      </c>
      <c r="D22" s="76">
        <v>7158236.9499999993</v>
      </c>
      <c r="E22" s="76">
        <v>216603.04</v>
      </c>
      <c r="F22" s="76">
        <v>48447466.159999996</v>
      </c>
      <c r="G22" s="76">
        <v>132580.60999999999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94029478.060000002</v>
      </c>
      <c r="C28" s="119">
        <f t="shared" ref="C28:G28" si="2">C17+C6</f>
        <v>98587407.179999992</v>
      </c>
      <c r="D28" s="119">
        <f t="shared" si="2"/>
        <v>120858540.88000001</v>
      </c>
      <c r="E28" s="119">
        <f t="shared" si="2"/>
        <v>118108430.27</v>
      </c>
      <c r="F28" s="119">
        <f t="shared" si="2"/>
        <v>176230743.58999997</v>
      </c>
      <c r="G28" s="119">
        <f t="shared" si="2"/>
        <v>68926239.920000002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3:G28 B12:G1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0" zoomScale="75" zoomScaleNormal="75" workbookViewId="0">
      <selection activeCell="H40" sqref="H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522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Patronato de Bomberos de León Gto.</v>
      </c>
      <c r="B2" s="182"/>
      <c r="C2" s="182"/>
      <c r="D2" s="182"/>
      <c r="E2" s="182"/>
      <c r="F2" s="183"/>
    </row>
    <row r="3" spans="1:6" x14ac:dyDescent="0.25">
      <c r="A3" s="178" t="s">
        <v>523</v>
      </c>
      <c r="B3" s="179"/>
      <c r="C3" s="179"/>
      <c r="D3" s="179"/>
      <c r="E3" s="179"/>
      <c r="F3" s="180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531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</row>
    <row r="11" spans="1:6" x14ac:dyDescent="0.25">
      <c r="A11" s="67" t="s">
        <v>534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</row>
    <row r="12" spans="1:6" x14ac:dyDescent="0.25">
      <c r="A12" s="67" t="s">
        <v>535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</row>
    <row r="13" spans="1:6" x14ac:dyDescent="0.25">
      <c r="A13" s="67" t="s">
        <v>536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</row>
    <row r="14" spans="1:6" x14ac:dyDescent="0.25">
      <c r="A14" s="146" t="s">
        <v>537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</row>
    <row r="15" spans="1:6" x14ac:dyDescent="0.25">
      <c r="A15" s="67" t="s">
        <v>534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</row>
    <row r="16" spans="1:6" x14ac:dyDescent="0.25">
      <c r="A16" s="67" t="s">
        <v>535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</row>
    <row r="17" spans="1:6" x14ac:dyDescent="0.25">
      <c r="A17" s="67" t="s">
        <v>536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</row>
    <row r="18" spans="1:6" x14ac:dyDescent="0.25">
      <c r="A18" s="146" t="s">
        <v>538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</row>
    <row r="19" spans="1:6" x14ac:dyDescent="0.25">
      <c r="A19" s="146" t="s">
        <v>539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</row>
    <row r="20" spans="1:6" x14ac:dyDescent="0.25">
      <c r="A20" s="146" t="s">
        <v>540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</row>
    <row r="21" spans="1:6" x14ac:dyDescent="0.25">
      <c r="A21" s="146" t="s">
        <v>541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</row>
    <row r="22" spans="1:6" x14ac:dyDescent="0.25">
      <c r="A22" s="146" t="s">
        <v>542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</row>
    <row r="23" spans="1:6" x14ac:dyDescent="0.25">
      <c r="A23" s="146" t="s">
        <v>543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</row>
    <row r="24" spans="1:6" x14ac:dyDescent="0.25">
      <c r="A24" s="146" t="s">
        <v>544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</row>
    <row r="25" spans="1:6" x14ac:dyDescent="0.25">
      <c r="A25" s="146" t="s">
        <v>545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5">
      <c r="A32" s="154" t="s">
        <v>537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5">
      <c r="A33" s="154" t="s">
        <v>549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</row>
    <row r="37" spans="1:6" x14ac:dyDescent="0.25">
      <c r="A37" s="154" t="s">
        <v>552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</row>
    <row r="38" spans="1:6" x14ac:dyDescent="0.25">
      <c r="A38" s="154" t="s">
        <v>553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5">
      <c r="A44" s="154" t="s">
        <v>557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5">
      <c r="A45" s="154" t="s">
        <v>558</v>
      </c>
      <c r="B45" s="91">
        <v>0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</row>
    <row r="49" spans="1:6" x14ac:dyDescent="0.25">
      <c r="A49" s="154" t="s">
        <v>558</v>
      </c>
      <c r="B49" s="91">
        <v>0</v>
      </c>
      <c r="C49" s="91">
        <v>0</v>
      </c>
      <c r="D49" s="91">
        <v>0</v>
      </c>
      <c r="E49" s="91">
        <v>0</v>
      </c>
      <c r="F49" s="91">
        <v>0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>
        <v>0</v>
      </c>
      <c r="C52" s="91">
        <v>0</v>
      </c>
      <c r="D52" s="91">
        <v>0</v>
      </c>
      <c r="E52" s="91">
        <v>0</v>
      </c>
      <c r="F52" s="91">
        <v>0</v>
      </c>
    </row>
    <row r="53" spans="1:6" x14ac:dyDescent="0.25">
      <c r="A53" s="154" t="s">
        <v>558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</row>
    <row r="54" spans="1:6" x14ac:dyDescent="0.25">
      <c r="A54" s="154" t="s">
        <v>561</v>
      </c>
      <c r="B54" s="91">
        <v>0</v>
      </c>
      <c r="C54" s="91">
        <v>0</v>
      </c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>
        <v>0</v>
      </c>
      <c r="C57" s="91">
        <v>0</v>
      </c>
      <c r="D57" s="91">
        <v>0</v>
      </c>
      <c r="E57" s="91">
        <v>0</v>
      </c>
      <c r="F57" s="91">
        <v>0</v>
      </c>
    </row>
    <row r="58" spans="1:6" x14ac:dyDescent="0.25">
      <c r="A58" s="154" t="s">
        <v>558</v>
      </c>
      <c r="B58" s="91">
        <v>0</v>
      </c>
      <c r="C58" s="91">
        <v>0</v>
      </c>
      <c r="D58" s="91">
        <v>0</v>
      </c>
      <c r="E58" s="91">
        <v>0</v>
      </c>
      <c r="F58" s="91">
        <v>0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</row>
    <row r="62" spans="1:6" x14ac:dyDescent="0.25">
      <c r="A62" s="154" t="s">
        <v>565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>
        <v>0</v>
      </c>
      <c r="C65" s="141">
        <v>0</v>
      </c>
      <c r="D65" s="141">
        <v>0</v>
      </c>
      <c r="E65" s="141">
        <v>0</v>
      </c>
      <c r="F65" s="141">
        <v>0</v>
      </c>
    </row>
    <row r="66" spans="1:6" x14ac:dyDescent="0.25">
      <c r="A66" s="154" t="s">
        <v>568</v>
      </c>
      <c r="B66" s="142">
        <v>0</v>
      </c>
      <c r="C66" s="53">
        <v>0</v>
      </c>
      <c r="D66" s="142">
        <v>0</v>
      </c>
      <c r="E66" s="142">
        <v>0</v>
      </c>
      <c r="F66" s="142">
        <v>0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453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4" t="s">
        <v>505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569</v>
      </c>
      <c r="C7" s="185"/>
      <c r="D7" s="185"/>
      <c r="E7" s="185"/>
      <c r="F7" s="185"/>
      <c r="G7" s="185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88" t="s">
        <v>580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569</v>
      </c>
      <c r="C7" s="185"/>
      <c r="D7" s="185"/>
      <c r="E7" s="185"/>
      <c r="F7" s="185"/>
      <c r="G7" s="185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503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505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596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597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580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596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597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522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Patronato de Bomberos de León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yepez</cp:lastModifiedBy>
  <cp:revision/>
  <dcterms:created xsi:type="dcterms:W3CDTF">2023-03-16T22:14:51Z</dcterms:created>
  <dcterms:modified xsi:type="dcterms:W3CDTF">2025-07-16T18:10:57Z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