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varias\CUENTA PUBLICA 2020\CUENTA PUBLICA TERCER TRIMESTRE 2020\"/>
    </mc:Choice>
  </mc:AlternateContent>
  <xr:revisionPtr revIDLastSave="0" documentId="8_{85FDE156-FB7C-444A-8598-089E1849A2BD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6" l="1"/>
  <c r="D85" i="6"/>
  <c r="D93" i="6"/>
  <c r="D103" i="6"/>
  <c r="D123" i="6"/>
  <c r="D84" i="6"/>
  <c r="E85" i="6"/>
  <c r="E93" i="6"/>
  <c r="E103" i="6"/>
  <c r="E123" i="6"/>
  <c r="E84" i="6"/>
  <c r="F85" i="6"/>
  <c r="F93" i="6"/>
  <c r="F103" i="6"/>
  <c r="F123" i="6"/>
  <c r="F84" i="6"/>
  <c r="C93" i="6"/>
  <c r="C103" i="6"/>
  <c r="C123" i="6"/>
  <c r="C84" i="6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113" i="6"/>
  <c r="C133" i="6"/>
  <c r="C146" i="6"/>
  <c r="C150" i="6"/>
  <c r="Q76" i="24"/>
  <c r="D113" i="6"/>
  <c r="D133" i="6"/>
  <c r="D146" i="6"/>
  <c r="D150" i="6"/>
  <c r="R76" i="24"/>
  <c r="E113" i="6"/>
  <c r="E133" i="6"/>
  <c r="E146" i="6"/>
  <c r="E150" i="6"/>
  <c r="S76" i="24"/>
  <c r="F113" i="6"/>
  <c r="F133" i="6"/>
  <c r="F146" i="6"/>
  <c r="F150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<sst xmlns="http://schemas.openxmlformats.org/spreadsheetml/2006/main" count="4243" uniqueCount="3305">
  <si>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</si>
  <si>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</si>
  <si>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</si>
  <si>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</si>
  <si>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</si>
  <si>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</si>
  <si>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</si>
  <si>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</si>
  <si>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</si>
  <si>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</si>
  <si>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</si>
  <si>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</si>
  <si>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</si>
  <si>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</si>
  <si>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</si>
  <si>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</si>
  <si>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</si>
  <si>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</si>
  <si>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</si>
  <si>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</si>
  <si>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</si>
  <si>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</si>
  <si>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</si>
  <si>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</si>
  <si>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</si>
  <si>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</si>
  <si>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</si>
  <si>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</si>
  <si>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</si>
  <si>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</si>
  <si>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</si>
  <si>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</si>
  <si>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</si>
  <si>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</si>
  <si>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</si>
  <si>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</si>
  <si>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</si>
  <si>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</si>
  <si>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</si>
  <si>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</si>
  <si>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</si>
  <si>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</si>
  <si>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</si>
  <si>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</si>
  <si>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</si>
  <si>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</si>
  <si>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</si>
  <si>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</si>
  <si>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</si>
  <si>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</si>
  <si>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</si>
  <si>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</si>
  <si>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</si>
  <si>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</si>
  <si>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</si>
  <si>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</si>
  <si>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</si>
  <si>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</si>
  <si>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</si>
  <si>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</si>
  <si>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</si>
  <si>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</si>
  <si>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</si>
  <si>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</si>
  <si>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</si>
  <si>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</si>
  <si>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</si>
  <si>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</si>
  <si>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</si>
  <si>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</si>
  <si>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</si>
  <si>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</si>
  <si>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</si>
  <si>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</si>
  <si>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</si>
  <si>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</si>
  <si>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</si>
  <si>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</si>
  <si>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</si>
  <si>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</si>
  <si>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</si>
  <si>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</si>
  <si>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</si>
  <si>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</si>
  <si>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</si>
  <si>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</si>
  <si>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</si>
  <si>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</si>
  <si>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</si>
  <si>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</si>
  <si>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</si>
  <si>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</si>
  <si>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</si>
  <si>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</si>
  <si>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</si>
  <si>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</si>
  <si>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</si>
  <si>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</si>
  <si>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</si>
  <si>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</si>
  <si>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</si>
  <si>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</si>
  <si>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</si>
  <si>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</si>
  <si>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</si>
  <si>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</si>
  <si>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</si>
  <si>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</si>
  <si>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</si>
  <si>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</si>
  <si>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</si>
  <si>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</si>
  <si>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</si>
  <si>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</si>
  <si>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</si>
  <si>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</si>
  <si>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</si>
  <si>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</si>
  <si>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</si>
  <si>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</si>
  <si>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</si>
  <si>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</si>
  <si>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</si>
  <si>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</si>
  <si>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</si>
  <si>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</si>
  <si>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</si>
  <si>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</si>
  <si>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</si>
  <si>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</si>
  <si>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</si>
  <si>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</si>
  <si>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</si>
  <si>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</si>
  <si>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</si>
  <si>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</si>
  <si>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</si>
  <si>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</si>
  <si>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</si>
  <si>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</si>
  <si>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</si>
  <si>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</si>
  <si>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</si>
  <si>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</si>
  <si>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</si>
  <si>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</si>
  <si>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</si>
  <si>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</si>
  <si>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</si>
  <si>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</si>
  <si>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</si>
  <si>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</si>
  <si>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</si>
  <si>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</si>
  <si>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</si>
  <si>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</si>
  <si>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</si>
  <si>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</si>
  <si>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</si>
  <si>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</si>
  <si>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</si>
  <si>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</si>
  <si>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</si>
  <si>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</si>
  <si>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</si>
  <si>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</si>
  <si>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</si>
  <si>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</si>
  <si>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</si>
  <si>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</si>
  <si>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</si>
  <si>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</si>
  <si>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</si>
  <si>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</si>
  <si>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</si>
  <si>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</si>
  <si>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</si>
  <si>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</si>
  <si>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</si>
  <si>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</si>
  <si>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</si>
  <si>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</si>
  <si>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</si>
  <si>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</si>
  <si>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</si>
  <si>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</si>
  <si>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</si>
  <si>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</si>
  <si>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</si>
  <si>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</si>
  <si>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</si>
  <si>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</si>
  <si>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</si>
  <si>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</si>
  <si>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</si>
  <si>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</si>
  <si>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</si>
  <si>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</si>
  <si>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</si>
  <si>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</si>
  <si>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</si>
  <si>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</si>
  <si>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</si>
  <si>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</si>
  <si>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</si>
  <si>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</si>
  <si>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</si>
  <si>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</si>
  <si>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</si>
  <si>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</si>
  <si>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</si>
  <si>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</si>
  <si>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</si>
  <si>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</si>
  <si>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</si>
  <si>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</si>
  <si>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</si>
  <si>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</si>
  <si>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</si>
  <si>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</si>
  <si>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</si>
  <si>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</si>
  <si>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</si>
  <si>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</si>
  <si>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</si>
  <si>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</si>
  <si>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</si>
  <si>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</si>
  <si>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</si>
  <si>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</si>
  <si>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</si>
  <si>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</si>
  <si>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</si>
  <si>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</si>
  <si>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</si>
  <si>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</si>
  <si>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</si>
  <si>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</si>
  <si>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</si>
  <si>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</si>
  <si>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</si>
  <si>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</si>
  <si>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</si>
  <si>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</si>
  <si>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</si>
  <si>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</si>
  <si>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</si>
  <si>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</si>
  <si>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</si>
  <si>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</si>
  <si>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</si>
  <si>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</si>
  <si>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</si>
  <si>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</si>
  <si>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</si>
  <si>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</si>
  <si>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</si>
  <si>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</si>
  <si>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</si>
  <si>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</si>
  <si>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</si>
  <si>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</si>
  <si>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</si>
  <si>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</si>
  <si>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</si>
  <si>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</si>
  <si>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</si>
  <si>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</si>
  <si>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</si>
  <si>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</si>
  <si>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</si>
  <si>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</si>
  <si>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</si>
  <si>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</si>
  <si>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</si>
  <si>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</si>
  <si>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</si>
  <si>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</si>
  <si>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</si>
  <si>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</si>
  <si>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</si>
  <si>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</si>
  <si>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</si>
  <si>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</si>
  <si>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</si>
  <si>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</si>
  <si>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</si>
  <si>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</si>
  <si>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</si>
  <si>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</si>
  <si>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</si>
  <si>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</si>
  <si>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</si>
  <si>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</si>
  <si>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</si>
  <si>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</si>
  <si>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</si>
  <si>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</si>
  <si>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</si>
  <si>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</si>
  <si>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</si>
  <si>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</si>
  <si>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</si>
  <si>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</si>
  <si>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</si>
  <si>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</si>
  <si>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</si>
  <si>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</si>
  <si>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</si>
  <si>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</si>
  <si>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</si>
  <si>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</si>
  <si>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</si>
  <si>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</si>
  <si>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</si>
  <si>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</si>
  <si>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</si>
  <si>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</si>
  <si>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</si>
  <si>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</si>
  <si>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</si>
  <si>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</si>
  <si>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</si>
  <si>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</si>
  <si>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</si>
  <si>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</si>
  <si>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</si>
  <si>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</si>
  <si>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</si>
  <si>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</si>
  <si>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</si>
  <si>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</si>
  <si>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</si>
  <si>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</si>
  <si>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</si>
  <si>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</si>
  <si>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</si>
  <si>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</si>
  <si>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</si>
  <si>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</si>
  <si>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</si>
  <si>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</si>
  <si>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</si>
  <si>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</si>
  <si>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</si>
  <si>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</si>
  <si>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</si>
  <si>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</si>
  <si>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</si>
  <si>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</si>
  <si>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</si>
  <si>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</si>
  <si>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</si>
  <si>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</si>
  <si>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</si>
  <si>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</si>
  <si>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</si>
  <si>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</si>
  <si>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</si>
  <si>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</si>
  <si>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</si>
  <si>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</si>
  <si>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</si>
  <si>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</si>
  <si>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</si>
  <si>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</si>
  <si>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</si>
  <si>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</si>
  <si>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</si>
  <si>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</si>
  <si>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</si>
  <si>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</si>
  <si>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</si>
  <si>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</si>
  <si>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</si>
  <si>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</si>
  <si>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</si>
  <si>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</si>
  <si>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</si>
  <si>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</si>
  <si>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</si>
  <si>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</si>
  <si>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</si>
  <si>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</si>
  <si>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</si>
  <si>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</si>
  <si>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</si>
  <si>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</si>
  <si>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</si>
  <si>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</si>
  <si>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</si>
  <si>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</si>
  <si>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</si>
  <si>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</si>
  <si>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</si>
  <si>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</si>
  <si>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</si>
  <si>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</si>
  <si>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</si>
  <si>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</si>
  <si>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</si>
  <si>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</si>
  <si>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</si>
  <si>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</si>
  <si>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</si>
  <si>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</si>
  <si>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</si>
  <si>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</si>
  <si>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</si>
  <si>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</si>
  <si>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</si>
  <si>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</si>
  <si>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</si>
  <si>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</si>
  <si>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</si>
  <si>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</si>
  <si>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</si>
  <si>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</si>
  <si>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</si>
  <si>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</si>
  <si>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</si>
  <si>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</si>
  <si>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</si>
  <si>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</si>
  <si>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</si>
  <si>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</si>
  <si>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</si>
  <si>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</si>
  <si>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</si>
  <si>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</si>
  <si>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</si>
  <si>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</si>
  <si>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</si>
  <si>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</si>
  <si>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</si>
  <si>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</si>
  <si>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</si>
  <si>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</si>
  <si>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</si>
  <si>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</si>
  <si>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</si>
  <si>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</si>
  <si>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</si>
  <si>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</si>
  <si>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</si>
  <si>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</si>
  <si>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</si>
  <si>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</si>
  <si>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</si>
  <si>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</si>
  <si>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</si>
  <si>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</si>
  <si>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</si>
  <si>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</si>
  <si>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</si>
  <si>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</si>
  <si>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</si>
  <si>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</si>
  <si>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</si>
  <si>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</si>
  <si>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</si>
  <si>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</si>
  <si>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</si>
  <si>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</si>
  <si>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</si>
  <si>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</si>
  <si>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</si>
  <si>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</si>
  <si>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</si>
  <si>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</si>
  <si>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</si>
  <si>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</si>
  <si>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</si>
  <si>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</si>
  <si>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</si>
  <si>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</si>
  <si>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</si>
  <si>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</si>
  <si>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</si>
  <si>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</si>
  <si>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</si>
  <si>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</si>
  <si>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</si>
  <si>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</si>
  <si>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</si>
  <si>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</si>
  <si>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</si>
  <si>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</si>
  <si>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</si>
  <si>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</si>
  <si>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</si>
  <si>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</si>
  <si>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</si>
  <si>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</si>
  <si>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</si>
  <si>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</si>
  <si>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</si>
  <si>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</si>
  <si>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</si>
  <si>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</si>
  <si>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</si>
  <si>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</si>
  <si>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</si>
  <si>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</si>
  <si>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</si>
  <si>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</si>
  <si>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</si>
  <si>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</si>
  <si>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</si>
  <si>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</si>
  <si>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</si>
  <si>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</si>
  <si>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</si>
  <si>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</si>
  <si>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</si>
  <si>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</si>
  <si>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</si>
  <si>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</si>
  <si>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</si>
  <si>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</si>
  <si>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</si>
  <si>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</si>
  <si>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</si>
  <si>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</si>
  <si>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</si>
  <si>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</si>
  <si>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</si>
  <si>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</si>
  <si>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</si>
  <si>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</si>
  <si>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</si>
  <si>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</si>
  <si>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</si>
  <si>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</si>
  <si>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</si>
  <si>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</si>
  <si>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</si>
  <si>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</si>
  <si>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</si>
  <si>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</si>
  <si>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</si>
  <si>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</si>
  <si>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</si>
  <si>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</si>
  <si>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</si>
  <si>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</si>
  <si>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</si>
  <si>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</si>
  <si>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</si>
  <si>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</si>
  <si>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</si>
  <si>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</si>
  <si>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</si>
  <si>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</si>
  <si>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</si>
  <si>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</si>
  <si>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</si>
  <si>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</si>
  <si>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</si>
  <si>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</si>
  <si>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</si>
  <si>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</si>
  <si>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</si>
  <si>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</si>
  <si>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</si>
  <si>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</si>
  <si>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</si>
  <si>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</si>
  <si>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</si>
  <si>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</si>
  <si>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</si>
  <si>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</si>
  <si>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</si>
  <si>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</si>
  <si>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</si>
  <si>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</si>
  <si>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</si>
  <si>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</si>
  <si>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</si>
  <si>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</si>
  <si>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</si>
  <si>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</si>
  <si>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</si>
  <si>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</si>
  <si>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</si>
  <si>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</si>
  <si>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</si>
  <si>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</si>
  <si>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</si>
  <si>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</si>
  <si>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</si>
  <si>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</si>
  <si>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</si>
  <si>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</si>
  <si>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</si>
  <si>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</si>
  <si>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</si>
  <si>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</si>
  <si>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</si>
  <si>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</si>
  <si>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</si>
  <si>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</si>
  <si>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</si>
  <si>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</si>
  <si>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</si>
  <si>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</si>
  <si>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</si>
  <si>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</si>
  <si>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</si>
  <si>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</si>
  <si>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</si>
  <si>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</si>
  <si>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</si>
  <si>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</si>
  <si>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</si>
  <si>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</si>
  <si>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</si>
  <si>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</si>
  <si>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</si>
  <si>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</si>
  <si>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</si>
  <si>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</si>
  <si>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</si>
  <si>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</si>
  <si>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</si>
  <si>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</si>
  <si>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</si>
  <si>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</si>
  <si>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</si>
  <si>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</si>
  <si>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</si>
  <si>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</si>
  <si>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</si>
  <si>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</si>
  <si>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</si>
  <si>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</si>
  <si>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</si>
  <si>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</si>
  <si>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</si>
  <si>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</si>
  <si>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</si>
  <si>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</si>
  <si>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</si>
  <si>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</si>
  <si>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</si>
  <si>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</si>
  <si>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</si>
  <si>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</si>
  <si>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</si>
  <si>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</si>
  <si>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</si>
  <si>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</si>
  <si>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</si>
  <si>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</si>
  <si>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</si>
  <si>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</si>
  <si>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</si>
  <si>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</si>
  <si>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</si>
  <si>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</si>
  <si>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</si>
  <si>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</si>
  <si>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</si>
  <si>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</si>
  <si>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</si>
  <si>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</si>
  <si>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</si>
  <si>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</si>
  <si>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</si>
  <si>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</si>
  <si>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</si>
  <si>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</si>
  <si>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</si>
  <si>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</si>
  <si>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</si>
  <si>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</si>
  <si>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</si>
  <si>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</si>
  <si>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</si>
  <si>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</si>
  <si>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</si>
  <si>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</si>
  <si>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</si>
  <si>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</si>
  <si>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</si>
  <si>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</si>
  <si>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</si>
  <si>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</si>
  <si>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</si>
  <si>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</si>
  <si>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</si>
  <si>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</si>
  <si>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</si>
  <si>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</si>
  <si>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</si>
  <si>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</si>
  <si>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</si>
  <si>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</si>
  <si>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</si>
  <si>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</si>
  <si>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</si>
  <si>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</si>
  <si>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</si>
  <si>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</si>
  <si>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</si>
  <si>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</si>
  <si>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</si>
  <si>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</si>
  <si>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</si>
  <si>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</si>
  <si>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</si>
  <si>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</si>
  <si>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</si>
  <si>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</si>
  <si>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</si>
  <si>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</si>
  <si>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</si>
  <si>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</si>
  <si>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</si>
  <si>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</si>
  <si>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</si>
  <si>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</si>
  <si>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</si>
  <si>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</si>
  <si>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</si>
  <si>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</si>
  <si>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</si>
  <si>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</si>
  <si>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</si>
  <si>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</si>
  <si>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</si>
  <si>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</si>
  <si>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</si>
  <si>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</si>
  <si>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</si>
  <si>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</si>
  <si>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</si>
  <si>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</si>
  <si>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</si>
  <si>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</si>
  <si>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</si>
  <si>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</si>
  <si>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</si>
  <si>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</si>
  <si>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</si>
  <si>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</si>
  <si>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</si>
  <si>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</si>
  <si>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</si>
  <si>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</si>
  <si>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</si>
  <si>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</si>
  <si>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</si>
  <si>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</si>
  <si>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</si>
  <si>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</si>
  <si>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</si>
  <si>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</si>
  <si>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</si>
  <si>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</si>
  <si>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</si>
  <si>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</si>
  <si>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</si>
  <si>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</si>
  <si>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</si>
  <si>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</si>
  <si>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</si>
  <si>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</si>
  <si>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</si>
  <si>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</si>
  <si>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</si>
  <si>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</si>
  <si>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</si>
  <si>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</si>
  <si>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</si>
  <si>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</si>
  <si>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</si>
  <si>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</si>
  <si>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</si>
  <si>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</si>
  <si>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</si>
  <si>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</si>
  <si>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</si>
  <si>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</si>
  <si>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</si>
  <si>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</si>
  <si>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</si>
  <si>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</si>
  <si>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</si>
  <si>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</si>
  <si>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</si>
  <si>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</si>
  <si>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</si>
  <si>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</si>
  <si>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</si>
  <si>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</si>
  <si>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</si>
  <si>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</si>
  <si>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</si>
  <si>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</si>
  <si>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</si>
  <si>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</si>
  <si>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</si>
  <si>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</si>
  <si>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</si>
  <si>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</si>
  <si>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</si>
  <si>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</si>
  <si>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</si>
  <si>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</si>
  <si>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</si>
  <si>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</si>
  <si>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</si>
  <si>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</si>
  <si>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</si>
  <si>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</si>
  <si>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</si>
  <si>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</si>
  <si>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</si>
  <si>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</si>
  <si>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</si>
  <si>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</si>
  <si>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</si>
  <si>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</si>
  <si>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</si>
  <si>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</si>
  <si>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</si>
  <si>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</si>
  <si>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</si>
  <si>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</si>
  <si>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</si>
  <si>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</si>
  <si>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</si>
  <si>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</si>
  <si>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</si>
  <si>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</si>
  <si>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</si>
  <si>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</si>
  <si>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</si>
  <si>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</si>
  <si>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</si>
  <si>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</si>
  <si>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</si>
  <si>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</si>
  <si>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</si>
  <si>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</si>
  <si>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</si>
  <si>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</si>
  <si>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</si>
  <si>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</si>
  <si>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</si>
  <si>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</si>
  <si>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</si>
  <si>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</si>
  <si>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</si>
  <si>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</si>
  <si>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</si>
  <si>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</si>
  <si>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</si>
  <si>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</si>
  <si>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</si>
  <si>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</si>
  <si>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</si>
  <si>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</si>
  <si>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</si>
  <si>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</si>
  <si>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</si>
  <si>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</si>
  <si>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</si>
  <si>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</si>
  <si>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</si>
  <si>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</si>
  <si>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</si>
  <si>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</si>
  <si>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</si>
  <si>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</si>
  <si>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</si>
  <si>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</si>
  <si>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</si>
  <si>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</si>
  <si>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</si>
  <si>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</si>
  <si>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</si>
  <si>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</si>
  <si>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</si>
  <si>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</si>
  <si>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</si>
  <si>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</si>
  <si>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</si>
  <si>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</si>
  <si>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</si>
  <si>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</si>
  <si>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</si>
  <si>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</si>
  <si>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</si>
  <si>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</si>
  <si>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</si>
  <si>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</si>
  <si>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</si>
  <si>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</si>
  <si>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</si>
  <si>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</si>
  <si>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</si>
  <si>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</si>
  <si>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</si>
  <si>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</si>
  <si>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</si>
  <si>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</si>
  <si>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</si>
  <si>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</si>
  <si>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</si>
  <si>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</si>
  <si>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</si>
  <si>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</si>
  <si>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</si>
  <si>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</si>
  <si>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</si>
  <si>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</si>
  <si>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</si>
  <si>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</si>
  <si>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</si>
  <si>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</si>
  <si>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</si>
  <si>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</si>
  <si>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</si>
  <si>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</si>
  <si>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</si>
  <si>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</si>
  <si>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</si>
  <si>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</si>
  <si>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</si>
  <si>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</si>
  <si>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</si>
  <si>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</si>
  <si>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</si>
  <si>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</si>
  <si>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</si>
  <si>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</si>
  <si>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</si>
  <si>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</si>
  <si>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</si>
  <si>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</si>
  <si>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</si>
  <si>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</si>
  <si>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</si>
  <si>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</si>
  <si>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</si>
  <si>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</si>
  <si>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</si>
  <si>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</si>
  <si>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</si>
  <si>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</si>
  <si>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</si>
  <si>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</si>
  <si>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</si>
  <si>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</si>
  <si>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</si>
  <si>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</si>
  <si>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</si>
  <si>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</si>
  <si>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</si>
  <si>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</si>
  <si>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</si>
  <si>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</si>
  <si>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</si>
  <si>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</si>
  <si>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</si>
  <si>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</si>
  <si>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</si>
  <si>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</si>
  <si>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</si>
  <si>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</si>
  <si>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</si>
  <si>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</si>
  <si>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</si>
  <si>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</si>
  <si>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</si>
  <si>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</si>
  <si>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</si>
  <si>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</si>
  <si>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</si>
  <si>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</si>
  <si>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</si>
  <si>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</si>
  <si>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</si>
  <si>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</si>
  <si>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</si>
  <si>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</si>
  <si>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</si>
  <si>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</si>
  <si>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</si>
  <si>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</si>
  <si>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</si>
  <si>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</si>
  <si>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</si>
  <si>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</si>
  <si>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</si>
  <si>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</si>
  <si>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</si>
  <si>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</si>
  <si>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</si>
  <si>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</si>
  <si>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</si>
  <si>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</si>
  <si>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</si>
  <si>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</si>
  <si>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</si>
  <si>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</si>
  <si>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</si>
  <si>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</si>
  <si>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</si>
  <si>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</si>
  <si>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</si>
  <si>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</si>
  <si>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</si>
  <si>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</si>
  <si>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</si>
  <si>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</si>
  <si>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</si>
  <si>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</si>
  <si>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</si>
  <si>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</si>
  <si>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</si>
  <si>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</si>
  <si>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</si>
  <si>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</si>
  <si>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</si>
  <si>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</si>
  <si>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</si>
  <si>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</si>
  <si>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</si>
  <si>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</si>
  <si>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</si>
  <si>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</si>
  <si>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</si>
  <si>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</si>
  <si>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</si>
  <si>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</si>
  <si>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</si>
  <si>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</si>
  <si>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</si>
  <si>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</si>
  <si>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</si>
  <si>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</si>
  <si>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</si>
  <si>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</si>
  <si>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</si>
  <si>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</si>
  <si>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</si>
  <si>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</si>
  <si>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</si>
  <si>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</si>
  <si>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</si>
  <si>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</si>
  <si>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</si>
  <si>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</si>
  <si>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</si>
  <si>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</si>
  <si>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</si>
  <si>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</si>
  <si>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</si>
  <si>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</si>
  <si>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</si>
  <si>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</si>
  <si>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</si>
  <si>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</si>
  <si>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</si>
  <si>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</si>
  <si>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</si>
  <si>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</si>
  <si>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</si>
  <si>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</si>
  <si>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</si>
  <si>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</si>
  <si>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</si>
  <si>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</si>
  <si>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</si>
  <si>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</si>
  <si>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</si>
  <si>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</si>
  <si>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</si>
  <si>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</si>
  <si>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</si>
  <si>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</si>
  <si>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</si>
  <si>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</si>
  <si>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</si>
  <si>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</si>
  <si>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</si>
  <si>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</si>
  <si>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</si>
  <si>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</si>
  <si>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</si>
  <si>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</si>
  <si>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</si>
  <si>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</si>
  <si>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</si>
  <si>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</si>
  <si>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</si>
  <si>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</si>
  <si>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</si>
  <si>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</si>
  <si>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</si>
  <si>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</si>
  <si>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</si>
  <si>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</si>
  <si>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</si>
  <si>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</si>
  <si>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</si>
  <si>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</si>
  <si>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</si>
  <si>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</si>
  <si>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</si>
  <si>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</si>
  <si>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</si>
  <si>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</si>
  <si>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</si>
  <si>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</si>
  <si>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</si>
  <si>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</si>
  <si>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</si>
  <si>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</si>
  <si>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</si>
  <si>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</si>
  <si>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</si>
  <si>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</si>
  <si>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</si>
  <si>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</si>
  <si>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</si>
  <si>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</si>
  <si>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</si>
  <si>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</si>
  <si>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</si>
  <si>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</si>
  <si>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</si>
  <si>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</si>
  <si>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</si>
  <si>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</si>
  <si>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</si>
  <si>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</si>
  <si>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</si>
  <si>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</si>
  <si>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</si>
  <si>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</si>
  <si>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</si>
  <si>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</si>
  <si>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</si>
  <si>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</si>
  <si>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</si>
  <si>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</si>
  <si>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</si>
  <si>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</si>
  <si>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</si>
  <si>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</si>
  <si>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</si>
  <si>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</si>
  <si>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</si>
  <si>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</si>
  <si>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</si>
  <si>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</si>
  <si>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</si>
  <si>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</si>
  <si>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</si>
  <si>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</si>
  <si>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</si>
  <si>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</si>
  <si>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</si>
  <si>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</si>
  <si>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</si>
  <si>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</si>
  <si>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</si>
  <si>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</si>
  <si>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</si>
  <si>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</si>
  <si>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</si>
  <si>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</si>
  <si>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</si>
  <si>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</si>
  <si>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</si>
  <si>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</si>
  <si>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</si>
  <si>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</si>
  <si>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</si>
  <si>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</si>
  <si>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</si>
  <si>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</si>
  <si>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</si>
  <si>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</si>
  <si>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</si>
  <si>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</si>
  <si>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</si>
  <si>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</si>
  <si>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</si>
  <si>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</si>
  <si>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</si>
  <si>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</si>
  <si>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</si>
  <si>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</si>
  <si>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</si>
  <si>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</si>
  <si>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</si>
  <si>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</si>
  <si>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</si>
  <si>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</si>
  <si>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</si>
  <si>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</si>
  <si>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</si>
  <si>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</si>
  <si>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</si>
  <si>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</si>
  <si>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</si>
  <si>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</si>
  <si>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</si>
  <si>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</si>
  <si>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</si>
  <si>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</si>
  <si>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</si>
  <si>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</si>
  <si>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</si>
  <si>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</si>
  <si>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</si>
  <si>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</si>
  <si>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</si>
  <si>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</si>
  <si>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</si>
  <si>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</si>
  <si>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</si>
  <si>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</si>
  <si>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</si>
  <si>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</si>
  <si>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</si>
  <si>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</si>
  <si>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</si>
  <si>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</si>
  <si>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</si>
  <si>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</si>
  <si>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</si>
  <si>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</si>
  <si>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</si>
  <si>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</si>
  <si>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</si>
  <si>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</si>
  <si>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</si>
  <si>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</si>
  <si>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</si>
  <si>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</si>
  <si>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</si>
  <si>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</si>
  <si>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</si>
  <si>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</si>
  <si>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</si>
  <si>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</si>
  <si>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</si>
  <si>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</si>
  <si>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</si>
  <si>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</si>
  <si>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</si>
  <si>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</si>
  <si>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</si>
  <si>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</si>
  <si>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</si>
  <si>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</si>
  <si>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</si>
  <si>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</si>
  <si>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</si>
  <si>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</si>
  <si>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</si>
  <si>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</si>
  <si>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</si>
  <si>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</si>
  <si>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</si>
  <si>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</si>
  <si>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</si>
  <si>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</si>
  <si>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</si>
  <si>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</si>
  <si>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</si>
  <si>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</si>
  <si>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</si>
  <si>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</si>
  <si>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</si>
  <si>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</si>
  <si>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</si>
  <si>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</si>
  <si>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</si>
  <si>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</si>
  <si>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</si>
  <si>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</si>
  <si>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</si>
  <si>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</si>
  <si>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</si>
  <si>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</si>
  <si>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</si>
  <si>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</si>
  <si>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</si>
  <si>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</si>
  <si>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</si>
  <si>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</si>
  <si>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</si>
  <si>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</si>
  <si>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</si>
  <si>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</si>
  <si>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</si>
  <si>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</si>
  <si>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</si>
  <si>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</si>
  <si>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</si>
  <si>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</si>
  <si>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</si>
  <si>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</si>
  <si>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</si>
  <si>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</si>
  <si>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</si>
  <si>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</si>
  <si>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</si>
  <si>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</si>
  <si>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</si>
  <si>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</si>
  <si>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</si>
  <si>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</si>
  <si>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</si>
  <si>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</si>
  <si>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</si>
  <si>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</si>
  <si>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</si>
  <si>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</si>
  <si>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</si>
  <si>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</si>
  <si>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</si>
  <si>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</si>
  <si>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</si>
  <si>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</si>
  <si>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</si>
  <si>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</si>
  <si>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</si>
  <si>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</si>
  <si>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</si>
  <si>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</si>
  <si>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</si>
  <si>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</si>
  <si>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</si>
  <si>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</si>
  <si>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</si>
  <si>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</si>
  <si>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</si>
  <si>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</si>
  <si>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</si>
  <si>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</si>
  <si>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</si>
  <si>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</si>
  <si>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</si>
  <si>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</si>
  <si>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</si>
  <si>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</si>
  <si>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</si>
  <si>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</si>
  <si>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</si>
  <si>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</si>
  <si>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</si>
  <si>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</si>
  <si>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</si>
  <si>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</si>
  <si>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</si>
  <si>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</si>
  <si>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</si>
  <si>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</si>
  <si>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</si>
  <si>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</si>
  <si>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</si>
  <si>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</si>
  <si>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</si>
  <si>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</si>
  <si>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</si>
  <si>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</si>
  <si>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</si>
  <si>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</si>
  <si>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</si>
  <si>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</si>
  <si>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</si>
  <si>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</si>
  <si>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</si>
  <si>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</si>
  <si>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</si>
  <si>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</si>
  <si>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</si>
  <si>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</si>
  <si>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</si>
  <si>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</si>
  <si>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</si>
  <si>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</si>
  <si>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</si>
  <si>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</si>
  <si>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</si>
  <si>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</si>
  <si>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</si>
  <si>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</si>
  <si>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</si>
  <si>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</si>
  <si>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</si>
  <si>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</si>
  <si>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</si>
  <si>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</si>
  <si>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</si>
  <si>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</si>
  <si>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</si>
  <si>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</si>
  <si>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</si>
  <si>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</si>
  <si>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</si>
  <si>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</si>
  <si>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</si>
  <si>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</si>
  <si>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</si>
  <si>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</si>
  <si>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</si>
  <si>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</si>
  <si>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</si>
  <si>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</si>
  <si>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</si>
  <si>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</si>
  <si>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</si>
  <si>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</si>
  <si>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</si>
  <si>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</si>
  <si>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</si>
  <si>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</si>
  <si>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</si>
  <si>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</si>
  <si>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</si>
  <si>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</si>
  <si>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</si>
  <si>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</si>
  <si>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</si>
  <si>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</si>
  <si>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</si>
  <si>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</si>
  <si>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</si>
  <si>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</si>
  <si>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</si>
  <si>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</si>
  <si>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</si>
  <si>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</si>
  <si>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</si>
  <si>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</si>
  <si>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</si>
  <si>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</si>
  <si>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</si>
  <si>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</si>
  <si>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</si>
  <si>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</si>
  <si>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</si>
  <si>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</si>
  <si>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</si>
  <si>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</si>
  <si>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</si>
  <si>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</si>
  <si>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</si>
  <si>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</si>
  <si>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</si>
  <si>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</si>
  <si>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</si>
  <si>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</si>
  <si>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</si>
  <si>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</si>
  <si>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</si>
  <si>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</si>
  <si>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</si>
  <si>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</si>
  <si>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</si>
  <si>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</si>
  <si>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</si>
  <si>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</si>
  <si>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</si>
  <si>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</si>
  <si>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</si>
  <si>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</si>
  <si>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</si>
  <si>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</si>
  <si>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</si>
  <si>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</si>
  <si>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</si>
  <si>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</si>
  <si>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</si>
  <si>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</si>
  <si>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</si>
  <si>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</si>
  <si>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</si>
  <si>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</si>
  <si>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</si>
  <si>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</si>
  <si>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</si>
  <si>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</si>
  <si>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</si>
  <si>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</si>
  <si>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</si>
  <si>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</si>
  <si>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</si>
  <si>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</si>
  <si>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</si>
  <si>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</si>
  <si>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</si>
  <si>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</si>
  <si>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</si>
  <si>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</si>
  <si>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</si>
  <si>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</si>
  <si>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</si>
  <si>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</si>
  <si>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</si>
  <si>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</si>
  <si>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</si>
  <si>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</si>
  <si>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</si>
  <si>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</si>
  <si>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</si>
  <si>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</si>
  <si>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</si>
  <si>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</si>
  <si>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</si>
  <si>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</si>
  <si>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</si>
  <si>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</si>
  <si>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</si>
  <si>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</si>
  <si>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</si>
  <si>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</si>
  <si>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</si>
  <si>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</si>
  <si>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</si>
  <si>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</si>
  <si>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</si>
  <si>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</si>
  <si>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</si>
  <si>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</si>
  <si>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</si>
  <si>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</si>
  <si>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</si>
  <si>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</si>
  <si>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</si>
  <si>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</si>
  <si>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</si>
  <si>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</si>
  <si>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</si>
  <si>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</si>
  <si>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</si>
  <si>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</si>
  <si>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</si>
  <si>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</si>
  <si>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</si>
  <si>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</si>
  <si>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</si>
  <si>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</si>
  <si>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</si>
  <si>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</si>
  <si>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</si>
  <si>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</si>
  <si>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</si>
  <si>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</si>
  <si>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</si>
  <si>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</si>
  <si>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</si>
  <si>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</si>
  <si>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</si>
  <si>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</si>
  <si>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</si>
  <si>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</si>
  <si>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</si>
  <si>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</si>
  <si>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</si>
  <si>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</si>
  <si>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</si>
  <si>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</si>
  <si>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</si>
  <si>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</si>
  <si>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</si>
  <si>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</si>
  <si>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</si>
  <si>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</si>
  <si>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</si>
  <si>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</si>
  <si>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</si>
  <si>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</si>
  <si>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</si>
  <si>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</si>
  <si>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</si>
  <si>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</si>
  <si>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</si>
  <si>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</si>
  <si>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</si>
  <si>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</si>
  <si>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</si>
  <si>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</si>
  <si>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</si>
  <si>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</si>
  <si>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</si>
  <si>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</si>
  <si>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</si>
  <si>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</si>
  <si>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</si>
  <si>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</si>
  <si>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</si>
  <si>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</si>
  <si>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</si>
  <si>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</si>
  <si>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</si>
  <si>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</si>
  <si>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</si>
  <si>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</si>
  <si>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</si>
  <si>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</si>
  <si>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</si>
  <si>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</si>
  <si>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</si>
  <si>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</si>
  <si>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</si>
  <si>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</si>
  <si>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</si>
  <si>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</si>
  <si>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</si>
  <si>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</si>
  <si>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</si>
  <si>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</si>
  <si>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</si>
  <si>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</si>
  <si>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</si>
  <si>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</si>
  <si>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</si>
  <si>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</si>
  <si>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</si>
  <si>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</si>
  <si>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</si>
  <si>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</si>
  <si>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</si>
  <si>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</si>
  <si>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</si>
  <si>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</si>
  <si>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</si>
  <si>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</si>
  <si>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</si>
  <si>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</si>
  <si>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</si>
  <si>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</si>
  <si>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</si>
  <si>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</si>
  <si>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</si>
  <si>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</si>
  <si>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</si>
  <si>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</si>
  <si>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</si>
  <si>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</si>
  <si>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</si>
  <si>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</si>
  <si>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</si>
  <si>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</si>
  <si>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</si>
  <si>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</si>
  <si>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</si>
  <si>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</si>
  <si>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</si>
  <si>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</si>
  <si>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</si>
  <si>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</si>
  <si>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</si>
  <si>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</si>
  <si>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</si>
  <si>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</si>
  <si>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</si>
  <si>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</si>
  <si>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</si>
  <si>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</si>
  <si>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</si>
  <si>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</si>
  <si>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</si>
  <si>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</si>
  <si>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</si>
  <si>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</si>
  <si>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</si>
  <si>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</si>
  <si>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</si>
  <si>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</si>
  <si>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</si>
  <si>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</si>
  <si>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</si>
  <si>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</si>
  <si>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</si>
  <si>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</si>
  <si>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</si>
  <si>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</si>
  <si>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</si>
  <si>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</si>
  <si>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</si>
  <si>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</si>
  <si>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</si>
  <si>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</si>
  <si>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</si>
  <si>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</si>
  <si>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</si>
  <si>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</si>
  <si>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</si>
  <si>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</si>
  <si>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</si>
  <si>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</si>
  <si>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</si>
  <si>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</si>
  <si>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</si>
  <si>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</si>
  <si>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</si>
  <si>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</si>
  <si>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</si>
  <si>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</si>
  <si>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</si>
  <si>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</si>
  <si>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</si>
  <si>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</si>
  <si>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</si>
  <si>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</si>
  <si>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</si>
  <si>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</si>
  <si>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</si>
  <si>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</si>
  <si>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</si>
  <si>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</si>
  <si>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</si>
  <si>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</si>
  <si>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</si>
  <si>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</si>
  <si>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</si>
  <si>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</si>
  <si>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</si>
  <si>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</si>
  <si>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</si>
  <si>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</si>
  <si>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</si>
  <si>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</si>
  <si>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</si>
  <si>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</si>
  <si>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</si>
  <si>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</si>
  <si>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</si>
  <si>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</si>
  <si>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</si>
  <si>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</si>
  <si>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</si>
  <si>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</si>
  <si>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</si>
  <si>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</si>
  <si>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</si>
  <si>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</si>
  <si>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</si>
  <si>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</si>
  <si>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</si>
  <si>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</si>
  <si>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</si>
  <si>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</si>
  <si>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</si>
  <si>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</si>
  <si>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</si>
  <si>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</si>
  <si>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</si>
  <si>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</si>
  <si>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</si>
  <si>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</si>
  <si>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</si>
  <si>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</si>
  <si>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</si>
  <si>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</si>
  <si>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</si>
  <si>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</si>
  <si>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</si>
  <si>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</si>
  <si>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</si>
  <si>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</si>
  <si>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</si>
  <si>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</si>
  <si>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</si>
  <si>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</si>
  <si>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</si>
  <si>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</si>
  <si>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</si>
  <si>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</si>
  <si>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</si>
  <si>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</si>
  <si>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</si>
  <si>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</si>
  <si>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</si>
  <si>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</si>
  <si>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</si>
  <si>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</si>
  <si>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</si>
  <si>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</si>
  <si>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</si>
  <si>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</si>
  <si>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</si>
  <si>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</si>
  <si>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</si>
  <si>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</si>
  <si>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</si>
  <si>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</si>
  <si>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</si>
  <si>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</si>
  <si>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</si>
  <si>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</si>
  <si>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</si>
  <si>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</si>
  <si>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</si>
  <si>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</si>
  <si>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</si>
  <si>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</si>
  <si>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</si>
  <si>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</si>
  <si>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</si>
  <si>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</si>
  <si>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</si>
  <si>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</si>
  <si>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</si>
  <si>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</si>
  <si>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</si>
  <si>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</si>
  <si>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</si>
  <si>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</si>
  <si>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</si>
  <si>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</si>
  <si>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</si>
  <si>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</si>
  <si>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</si>
  <si>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</si>
  <si>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</si>
  <si>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</si>
  <si>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</si>
  <si>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</si>
  <si>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</si>
  <si>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</si>
  <si>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</si>
  <si>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</si>
  <si>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</si>
  <si>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</si>
  <si>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</si>
  <si>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</si>
  <si>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</si>
  <si>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</si>
  <si>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</si>
  <si>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</si>
  <si>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</si>
  <si>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</si>
  <si>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</si>
  <si>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</si>
  <si>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</si>
  <si>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</si>
  <si>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</si>
  <si>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</si>
  <si>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</si>
  <si>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</si>
  <si>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</si>
  <si>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</si>
  <si>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</si>
  <si>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</si>
  <si>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</si>
  <si>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</si>
  <si>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</si>
  <si>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</si>
  <si>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</si>
  <si>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</si>
  <si>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</si>
  <si>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</si>
  <si>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</si>
  <si>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</si>
  <si>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</si>
  <si>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</si>
  <si>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</si>
  <si>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</si>
  <si>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</si>
  <si>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</si>
  <si>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</si>
  <si>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</si>
  <si>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</si>
  <si>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</si>
  <si>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</si>
  <si>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</si>
  <si>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</si>
  <si>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</si>
  <si>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</si>
  <si>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</si>
  <si>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</si>
  <si>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</si>
  <si>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</si>
  <si>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</si>
  <si>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</si>
  <si>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</si>
  <si>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</si>
  <si>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</si>
  <si>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</si>
  <si>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</si>
  <si>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</si>
  <si>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</si>
  <si>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</si>
  <si>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</si>
  <si>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</si>
  <si>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</si>
  <si>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</si>
  <si>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</si>
  <si>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</si>
  <si>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</si>
  <si>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</si>
  <si>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</si>
  <si>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</si>
  <si>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</si>
  <si>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</si>
  <si>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</si>
  <si>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</si>
  <si>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</si>
  <si>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</si>
  <si>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</si>
  <si>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</si>
  <si>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</si>
  <si>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</si>
  <si>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</si>
  <si>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</si>
  <si>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</si>
  <si>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</si>
  <si>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</si>
  <si>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</si>
  <si>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</si>
  <si>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</si>
  <si>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</si>
  <si>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</si>
  <si>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</si>
  <si>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</si>
  <si>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</si>
  <si>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</si>
  <si>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</si>
  <si>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</si>
  <si>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</si>
  <si>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</si>
  <si>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</si>
  <si>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</si>
  <si>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</si>
  <si>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</si>
  <si>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</si>
  <si>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</si>
  <si>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</si>
  <si>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</si>
  <si>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</si>
  <si>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</si>
  <si>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</si>
  <si>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</si>
  <si>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</si>
  <si>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</si>
  <si>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</si>
  <si>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</si>
  <si>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</si>
  <si>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</si>
  <si>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</si>
  <si>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</si>
  <si>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</si>
  <si>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</si>
  <si>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</si>
  <si>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</si>
  <si>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</si>
  <si>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</si>
  <si>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</si>
  <si>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</si>
  <si>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</si>
  <si>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</si>
  <si>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</si>
  <si>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</si>
  <si>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</si>
  <si>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</si>
  <si>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</si>
  <si>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</si>
  <si>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</si>
  <si>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</si>
  <si>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</si>
  <si>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</si>
  <si>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</si>
  <si>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</si>
  <si>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</si>
  <si>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</si>
  <si>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</si>
  <si>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</si>
  <si>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</si>
  <si>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</si>
  <si>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</si>
  <si>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</si>
  <si>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</si>
  <si>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</si>
  <si>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</si>
  <si>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</si>
  <si>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</si>
  <si>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</si>
  <si>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</si>
  <si>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</si>
  <si>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</si>
  <si>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</si>
  <si>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</si>
  <si>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</si>
  <si>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</si>
  <si>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</si>
  <si>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</si>
  <si>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</si>
  <si>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</si>
  <si>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</si>
  <si>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</si>
  <si>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</si>
  <si>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</si>
  <si>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</si>
  <si>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</si>
  <si>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</si>
  <si>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</si>
  <si>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</si>
  <si>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</si>
  <si>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</si>
  <si>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</si>
  <si>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</si>
  <si>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</si>
  <si>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</si>
  <si>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</si>
  <si>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</si>
  <si>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</si>
  <si>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</si>
  <si>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</si>
  <si>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</si>
  <si>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</si>
  <si>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</si>
  <si>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</si>
  <si>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</si>
  <si>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</si>
  <si>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</si>
  <si>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</si>
  <si>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</si>
  <si>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</si>
  <si>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</si>
  <si>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</si>
  <si>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</si>
  <si>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</si>
  <si>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</si>
  <si>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</si>
  <si>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</si>
  <si>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</si>
  <si>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</si>
  <si>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</si>
  <si>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</si>
  <si>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</si>
  <si>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</si>
  <si>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</si>
  <si>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</si>
  <si>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</si>
  <si>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</si>
  <si>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</si>
  <si>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</si>
  <si>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</si>
  <si>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</si>
  <si>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</si>
  <si>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</si>
  <si>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</si>
  <si>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</si>
  <si>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</si>
  <si>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</si>
  <si>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</si>
  <si>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</si>
  <si>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</si>
  <si>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</si>
  <si>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</si>
  <si>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</si>
  <si>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</si>
  <si>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</si>
  <si>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</si>
  <si>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</si>
  <si>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</si>
  <si>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</si>
  <si>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</si>
  <si>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</si>
  <si>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</si>
  <si>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</si>
  <si>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</si>
  <si>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</si>
  <si>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</si>
  <si>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</si>
  <si>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</si>
  <si>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</si>
  <si>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</si>
  <si>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</si>
  <si>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</si>
  <si>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</si>
  <si>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</si>
  <si>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</si>
  <si>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</si>
  <si>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</si>
  <si>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</si>
  <si>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</si>
  <si>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</si>
  <si>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</si>
  <si>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</si>
  <si>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</si>
  <si>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</si>
  <si>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</si>
  <si>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</si>
  <si>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</si>
  <si>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</si>
  <si>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</si>
  <si>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</si>
  <si>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</si>
  <si>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</si>
  <si>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</si>
  <si>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</si>
  <si>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</si>
  <si>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</si>
  <si>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</si>
  <si>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</si>
  <si>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</si>
  <si>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</si>
  <si>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</si>
  <si>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</si>
  <si>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</si>
  <si>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</si>
  <si>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</si>
  <si>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</si>
  <si>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</si>
  <si>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</si>
  <si>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</si>
  <si>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</si>
  <si>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</si>
  <si>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</si>
  <si>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</si>
  <si>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</si>
  <si>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</si>
  <si>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</si>
  <si>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</si>
  <si>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</si>
  <si>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</si>
  <si>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</si>
  <si>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</si>
  <si>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</si>
  <si>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</si>
  <si>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</si>
  <si>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</si>
  <si>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</si>
  <si>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</si>
  <si>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</si>
  <si>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</si>
  <si>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</si>
  <si>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</si>
  <si>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</si>
  <si>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</si>
  <si>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</si>
  <si>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</si>
  <si>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</si>
  <si>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</si>
  <si>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</si>
  <si>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</si>
  <si>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</si>
  <si>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</si>
  <si>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</si>
  <si>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</si>
  <si>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</si>
  <si>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</si>
  <si>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</si>
  <si>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</si>
  <si>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</si>
  <si>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</si>
  <si>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</si>
  <si>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</si>
  <si>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</si>
  <si>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</si>
  <si>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</si>
  <si>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</si>
  <si>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</si>
  <si>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</si>
  <si>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</si>
  <si>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</si>
  <si>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</si>
  <si>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</si>
  <si>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</si>
  <si>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</si>
  <si>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</si>
  <si>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</si>
  <si>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</si>
  <si>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</si>
  <si>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</si>
  <si>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</si>
  <si>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</si>
  <si>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</si>
  <si>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</si>
  <si>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</si>
  <si>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</si>
  <si>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</si>
  <si>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</si>
  <si>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</si>
  <si>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</si>
  <si>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</si>
  <si>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</si>
  <si>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</si>
  <si>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</si>
  <si>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</si>
  <si>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</si>
  <si>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</si>
  <si>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</si>
  <si>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</si>
  <si>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</si>
  <si>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</si>
  <si>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</si>
  <si>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</si>
  <si>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</si>
  <si>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</si>
  <si>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</si>
  <si>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</si>
  <si>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</si>
  <si>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</si>
  <si>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</si>
  <si>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</si>
  <si>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</si>
  <si>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</si>
  <si>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</si>
  <si>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</si>
  <si>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</si>
  <si>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</si>
  <si>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</si>
  <si>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</si>
  <si>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</si>
  <si>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</si>
  <si>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</si>
  <si>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</si>
  <si>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</si>
  <si>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</si>
  <si>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</si>
  <si>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</si>
  <si>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</si>
  <si>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</si>
  <si>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</si>
  <si>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</si>
  <si>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</si>
  <si>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</si>
  <si>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</si>
  <si>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</si>
  <si>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</si>
  <si>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</si>
  <si>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</si>
  <si>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</si>
  <si>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</si>
  <si>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</si>
  <si>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</si>
  <si>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</si>
  <si>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</si>
  <si>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</si>
  <si>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</si>
  <si>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</si>
  <si>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</si>
  <si>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</si>
  <si>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</si>
  <si>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</si>
  <si>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</si>
  <si>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</si>
  <si>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</si>
  <si>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</si>
  <si>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</si>
  <si>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</si>
  <si>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</si>
  <si>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</si>
  <si>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</si>
  <si>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</si>
  <si>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</si>
  <si>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</si>
  <si>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</si>
  <si>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</si>
  <si>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</si>
  <si>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</si>
  <si>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</si>
  <si>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</si>
  <si>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</si>
  <si>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</si>
  <si>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</si>
  <si>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</si>
  <si>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</si>
  <si>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</si>
  <si>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</si>
  <si>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</si>
  <si>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</si>
  <si>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</si>
  <si>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</si>
  <si>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</si>
  <si>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</si>
  <si>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</si>
  <si>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</si>
  <si>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</si>
  <si>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</si>
  <si>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</si>
  <si>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</si>
  <si>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</si>
  <si>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</si>
  <si>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</si>
  <si>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</si>
  <si>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</si>
  <si>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</si>
  <si>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</si>
  <si>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</si>
  <si>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</si>
  <si>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</si>
  <si>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</si>
  <si>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</si>
  <si>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</si>
  <si>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</si>
  <si>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</si>
  <si>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</si>
  <si>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</si>
  <si>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</si>
  <si>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</si>
  <si>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</si>
  <si>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</si>
  <si>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</si>
  <si>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</si>
  <si>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</si>
  <si>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</si>
  <si>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</si>
  <si>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</si>
  <si>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</si>
  <si>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</si>
  <si>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</si>
  <si>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</si>
  <si>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</si>
  <si>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</si>
  <si>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</si>
  <si>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</si>
  <si>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</si>
  <si>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</si>
  <si>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</si>
  <si>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</si>
  <si>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</si>
  <si>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</si>
  <si>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</si>
  <si>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</si>
  <si>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</si>
  <si>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</si>
  <si>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</si>
  <si>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</si>
  <si>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</si>
  <si>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</si>
  <si>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</si>
  <si>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</si>
  <si>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</si>
  <si>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</si>
  <si>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</si>
  <si>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</si>
  <si>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</si>
  <si>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</si>
  <si>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</si>
  <si>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</si>
  <si>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</si>
  <si>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</si>
  <si>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</si>
  <si>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</si>
  <si>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</si>
  <si>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</si>
  <si>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</si>
  <si>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</si>
  <si>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</si>
  <si>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</si>
  <si>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</si>
  <si>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</si>
  <si>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</si>
  <si>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</si>
  <si>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</si>
  <si>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</si>
  <si>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</si>
  <si>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</si>
  <si>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</si>
  <si>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</si>
  <si>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</si>
  <si>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</si>
  <si>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</si>
  <si>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</si>
  <si>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</si>
  <si>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</si>
  <si>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</si>
  <si>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</si>
  <si>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</si>
  <si>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</si>
  <si>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</si>
  <si>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</si>
  <si>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</si>
  <si>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</si>
  <si>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</si>
  <si>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</si>
  <si>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</si>
  <si>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</si>
  <si>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</si>
  <si>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</si>
  <si>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</si>
  <si>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</si>
  <si>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</si>
  <si>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</si>
  <si>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</si>
  <si>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</si>
  <si>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</si>
  <si>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</si>
  <si>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</si>
  <si>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</si>
  <si>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</si>
  <si>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</si>
  <si>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</si>
  <si>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</si>
  <si>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</si>
  <si>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</si>
  <si>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</si>
  <si>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</si>
  <si>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</si>
  <si>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</si>
  <si>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</si>
  <si>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</si>
  <si>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</si>
  <si>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</si>
  <si>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</si>
  <si>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</si>
  <si>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</si>
  <si>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</si>
  <si>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</si>
  <si>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</si>
  <si>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</si>
  <si>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</si>
  <si>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</si>
  <si>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</si>
  <si>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</si>
  <si>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</si>
  <si>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</si>
  <si>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</si>
  <si>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</si>
  <si>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</si>
  <si>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</si>
  <si>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</si>
  <si>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</si>
  <si>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</si>
  <si>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</si>
  <si>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</si>
  <si>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</si>
  <si>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</si>
  <si>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</si>
  <si>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</si>
  <si>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</si>
  <si>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</si>
  <si>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</si>
  <si>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</si>
  <si>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</si>
  <si>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</si>
  <si>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</si>
  <si>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</si>
  <si>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</si>
  <si>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</si>
  <si>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</si>
  <si>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</si>
  <si>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</si>
  <si>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</si>
  <si>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</si>
  <si>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</si>
  <si>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</si>
  <si>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</si>
  <si>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</si>
  <si>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</si>
  <si>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</si>
  <si>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</si>
  <si>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</si>
  <si>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</si>
  <si>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</si>
  <si>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</si>
  <si>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</si>
  <si>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</si>
  <si>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</si>
  <si>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</si>
  <si>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</si>
  <si>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</si>
  <si>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</si>
  <si>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</si>
  <si>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</si>
  <si>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</si>
  <si>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</si>
  <si>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</si>
  <si>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</si>
  <si>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</si>
  <si>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</si>
  <si>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</si>
  <si>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</si>
  <si>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</si>
  <si>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</si>
  <si>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</si>
  <si>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</si>
  <si>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</si>
  <si>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</si>
  <si>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</si>
  <si>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</si>
  <si>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</si>
  <si>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</si>
  <si>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</si>
  <si>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</si>
  <si>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</si>
  <si>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</si>
  <si>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</si>
  <si>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</si>
  <si>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</si>
  <si>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</si>
  <si>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</si>
  <si>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</si>
  <si>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</si>
  <si>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</si>
  <si>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</si>
  <si>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</si>
  <si>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</si>
  <si>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</si>
  <si>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</si>
  <si>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</si>
  <si>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</si>
  <si>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</si>
  <si>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</si>
  <si>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</si>
  <si>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</si>
  <si>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</si>
  <si>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</si>
  <si>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</si>
  <si>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</si>
  <si>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</si>
  <si>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</si>
  <si>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</si>
  <si>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</si>
  <si>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</si>
  <si>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</si>
  <si>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</si>
  <si>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</si>
  <si>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</si>
  <si>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</si>
  <si>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</si>
  <si>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</si>
  <si>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</si>
  <si>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</si>
  <si>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</si>
  <si>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</si>
  <si>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</si>
  <si>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</si>
  <si>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</si>
  <si>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</si>
  <si>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</si>
  <si>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</si>
  <si>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</si>
  <si>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</si>
  <si>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</si>
  <si>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</si>
  <si>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</si>
  <si>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</si>
  <si>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</si>
  <si>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</si>
  <si>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</si>
  <si>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</si>
  <si>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</si>
  <si>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</si>
  <si>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</si>
  <si>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</si>
  <si>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</si>
  <si>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</si>
  <si>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</si>
  <si>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</si>
  <si>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</si>
  <si>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</si>
  <si>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</si>
  <si>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</si>
  <si>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</si>
  <si>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</si>
  <si>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</si>
  <si>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</si>
  <si>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</si>
  <si>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</si>
  <si>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</si>
  <si>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</si>
  <si>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</si>
  <si>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</si>
  <si>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</si>
  <si>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</si>
  <si>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</si>
  <si>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</si>
  <si>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</si>
  <si>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</si>
  <si>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</si>
  <si>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</si>
  <si>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</si>
  <si>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</si>
  <si>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</si>
  <si>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</si>
  <si>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</si>
  <si>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</si>
  <si>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</si>
  <si>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</si>
  <si>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</si>
  <si>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</si>
  <si>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</si>
  <si>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</si>
  <si>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</si>
  <si>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</si>
  <si>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</si>
  <si>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</si>
  <si>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</si>
  <si>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</si>
  <si>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</si>
  <si>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</si>
  <si>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</si>
  <si>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</si>
  <si>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</si>
  <si>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</si>
  <si>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</si>
  <si>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</si>
  <si>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</si>
  <si>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</si>
  <si>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</si>
  <si>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</si>
  <si>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</si>
  <si>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</si>
  <si>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</si>
  <si>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</si>
  <si>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</si>
  <si>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</si>
  <si>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</si>
  <si>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</si>
  <si>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</si>
  <si>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</si>
  <si>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</si>
  <si>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</si>
  <si>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</si>
  <si>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</si>
  <si>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</si>
  <si>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</si>
  <si>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</si>
  <si>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</si>
  <si>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</si>
  <si>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</si>
  <si>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</si>
  <si>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</si>
  <si>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</si>
  <si>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</si>
  <si>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</si>
  <si>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</si>
  <si>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</si>
  <si>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</si>
  <si>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</si>
  <si>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</si>
  <si>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</si>
  <si>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</si>
  <si>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</si>
  <si>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</si>
  <si>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</si>
  <si>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</si>
  <si>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</si>
  <si>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</si>
  <si>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</si>
  <si>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</si>
  <si>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</si>
  <si>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</si>
  <si>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</si>
  <si>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</si>
  <si>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</si>
  <si>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</si>
  <si>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</si>
  <si>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</si>
  <si>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</si>
  <si>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</si>
  <si>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</si>
  <si>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</si>
  <si>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</si>
  <si>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</si>
  <si>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</si>
  <si>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</si>
  <si>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</si>
  <si>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</si>
  <si>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</si>
  <si>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</si>
  <si>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</si>
  <si>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</si>
  <si>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</si>
  <si>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</si>
  <si>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</si>
  <si>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</si>
  <si>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</si>
  <si>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</si>
  <si>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</si>
  <si>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</si>
  <si>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</si>
  <si>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</si>
  <si>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</si>
  <si>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</si>
  <si>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</si>
  <si>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</si>
  <si>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</si>
  <si>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</si>
  <si>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</si>
  <si>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</si>
  <si>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</si>
  <si>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</si>
  <si>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</si>
  <si>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</si>
  <si>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</si>
  <si>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</si>
  <si>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</si>
  <si>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</si>
  <si>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</si>
  <si>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</si>
  <si>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</si>
  <si>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</si>
  <si>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</si>
  <si>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</si>
  <si>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</si>
  <si>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</si>
  <si>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</si>
  <si>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</si>
  <si>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</si>
  <si>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</si>
  <si>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</si>
  <si>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</si>
  <si>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</si>
  <si>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</si>
  <si>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</si>
  <si>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</si>
  <si>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</si>
  <si>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</si>
  <si>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</si>
  <si>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</si>
  <si>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</si>
  <si>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</si>
  <si>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</si>
  <si>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</si>
  <si>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</si>
  <si>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</si>
  <si>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</si>
  <si>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</si>
  <si>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</si>
  <si>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</si>
  <si>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</si>
  <si>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</si>
  <si>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</si>
  <si>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</si>
  <si>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</si>
  <si>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</si>
  <si>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</si>
  <si>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</si>
  <si>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</si>
  <si>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</si>
  <si>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</si>
  <si>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</si>
  <si>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</si>
  <si>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</si>
  <si>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</si>
  <si>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</si>
  <si>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</si>
  <si>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</si>
  <si>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</si>
  <si>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</si>
  <si>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</si>
  <si>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</si>
  <si>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</si>
  <si>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</si>
  <si>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</si>
  <si>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</si>
  <si>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</si>
  <si>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</si>
  <si>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</si>
  <si>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</si>
  <si>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</si>
  <si>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</si>
  <si>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</si>
  <si>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</si>
  <si>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</si>
  <si>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</si>
  <si>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</si>
  <si>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</si>
  <si>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</si>
  <si>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</si>
  <si>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</si>
  <si>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</si>
  <si>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</si>
  <si>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</si>
  <si>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</si>
  <si>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</si>
  <si>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</si>
  <si>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</si>
  <si>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</si>
  <si>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</si>
  <si>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</si>
  <si>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</si>
  <si>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</si>
  <si>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</si>
  <si>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</si>
  <si>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</si>
  <si>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</si>
  <si>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</si>
  <si>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</si>
  <si>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</si>
  <si>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</si>
  <si>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</si>
  <si>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</si>
  <si>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</si>
  <si>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</si>
  <si>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</si>
  <si>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</si>
  <si>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</si>
  <si>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</si>
  <si>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</si>
  <si>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</si>
  <si>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</si>
  <si>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</si>
  <si>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</si>
  <si>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</si>
  <si>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</si>
  <si>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</si>
  <si>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</si>
  <si>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</si>
  <si>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</si>
  <si>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</si>
  <si>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</si>
  <si>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</si>
  <si>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</si>
  <si>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</si>
  <si>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</si>
  <si>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</si>
  <si>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</si>
  <si>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</si>
  <si>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</si>
  <si>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</si>
  <si>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</si>
  <si>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</si>
  <si>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</si>
  <si>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</si>
  <si>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</si>
  <si>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</si>
  <si>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</si>
  <si>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</si>
  <si>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</si>
  <si>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</si>
  <si>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</si>
  <si>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</si>
  <si>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</si>
  <si>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</si>
  <si>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</si>
  <si>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</si>
  <si>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</si>
  <si>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</si>
  <si>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</si>
  <si>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</si>
  <si>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</si>
  <si>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</si>
  <si>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</si>
  <si>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</si>
  <si>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</si>
  <si>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</si>
  <si>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</si>
  <si>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</si>
  <si>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</si>
  <si>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</si>
  <si>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</si>
  <si>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</si>
  <si>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</si>
  <si>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</si>
  <si>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</si>
  <si>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</si>
  <si>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</si>
  <si>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</si>
  <si>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</si>
  <si>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</si>
  <si>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</si>
  <si>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</si>
  <si>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</si>
  <si>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</si>
  <si>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</si>
  <si>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</si>
  <si>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</si>
  <si>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</si>
  <si>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</si>
  <si>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</si>
  <si>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</si>
  <si>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</si>
  <si>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</si>
  <si>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</si>
  <si>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</si>
  <si>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</si>
  <si>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</si>
  <si>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</si>
  <si>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</si>
  <si>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</si>
  <si>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</si>
  <si>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</si>
  <si>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</si>
  <si>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</si>
  <si>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</si>
  <si>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</si>
  <si>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</si>
  <si>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</si>
  <si>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</si>
  <si>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</si>
  <si>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</si>
  <si>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</si>
  <si>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</si>
  <si>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</si>
  <si>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</si>
  <si>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</si>
  <si>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</si>
  <si>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</si>
  <si>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</si>
  <si>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</si>
  <si>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</si>
  <si>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</si>
  <si>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</si>
  <si>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</si>
  <si>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</si>
  <si>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</si>
  <si>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</si>
  <si>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</si>
  <si>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</si>
  <si>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</si>
  <si>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</si>
  <si>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</si>
  <si>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</si>
  <si>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</si>
  <si>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</si>
  <si>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</si>
  <si>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</si>
  <si>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</si>
  <si>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</si>
  <si>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</si>
  <si>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</si>
  <si>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</si>
  <si>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</si>
  <si>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</si>
  <si>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</si>
  <si>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</si>
  <si>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</si>
  <si>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</si>
  <si>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</si>
  <si>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</si>
  <si>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</si>
  <si>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</si>
  <si>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</si>
  <si>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</si>
  <si>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</si>
  <si>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</si>
  <si>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</si>
  <si>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</si>
  <si>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</si>
  <si>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</si>
  <si>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</si>
  <si>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</si>
  <si>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</si>
  <si>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</si>
  <si>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</si>
  <si>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</si>
  <si>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</si>
  <si>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</si>
  <si>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</si>
  <si>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</si>
  <si>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</si>
  <si>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</si>
  <si>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</si>
  <si>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</si>
  <si>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</si>
  <si>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</si>
  <si>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</si>
  <si>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</si>
  <si>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</si>
  <si>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</si>
  <si>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</si>
  <si>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</si>
  <si>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</si>
  <si>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</si>
  <si>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</si>
  <si>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</si>
  <si>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</si>
  <si>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</si>
  <si>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</si>
  <si>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</si>
  <si>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</si>
  <si>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</si>
  <si>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</si>
  <si>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</si>
  <si>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</si>
  <si>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</si>
  <si>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</si>
  <si>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</si>
  <si>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</si>
  <si>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</si>
  <si>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</si>
  <si>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</si>
  <si>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</si>
  <si>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</si>
  <si>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</si>
  <si>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</si>
  <si>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</si>
  <si>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</si>
  <si>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</si>
  <si>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</si>
  <si>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</si>
  <si>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</si>
  <si>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</si>
  <si>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</si>
  <si>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</si>
  <si>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</si>
  <si>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</si>
  <si>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</si>
  <si>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</si>
  <si>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</si>
  <si>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</si>
  <si>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</si>
  <si>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</si>
  <si>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</si>
  <si>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</si>
  <si>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</si>
  <si>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</si>
  <si>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</si>
  <si>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</si>
  <si>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</si>
  <si>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</si>
  <si>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</si>
  <si>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</si>
  <si>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</si>
  <si>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</si>
  <si>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</si>
  <si>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</si>
  <si>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</si>
  <si>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</si>
  <si>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</si>
  <si>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</si>
  <si>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</si>
  <si>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</si>
  <si>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</si>
  <si>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</si>
  <si>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</si>
  <si>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</si>
  <si>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</si>
  <si>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</si>
  <si>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</si>
  <si>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</si>
  <si>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</si>
  <si>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</si>
  <si>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</si>
  <si>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</si>
  <si>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</si>
  <si>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</si>
  <si>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</si>
  <si>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</si>
  <si>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</si>
  <si>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</si>
  <si>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</si>
  <si>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</si>
  <si>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</si>
  <si>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</si>
  <si>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</si>
  <si>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</si>
  <si>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</si>
  <si>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</si>
  <si>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</si>
  <si>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</si>
  <si>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</si>
  <si>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</si>
  <si>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</si>
  <si>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</si>
  <si>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</si>
  <si>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</si>
  <si>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</si>
  <si>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</si>
  <si>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</si>
  <si>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</si>
  <si>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</si>
  <si>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</si>
  <si>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</si>
  <si>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</si>
  <si>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</si>
  <si>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</si>
  <si>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</si>
  <si>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</si>
  <si>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</si>
  <si>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</si>
  <si>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</si>
  <si>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</si>
  <si>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</si>
  <si>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</si>
  <si>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</si>
  <si>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</si>
  <si>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</si>
  <si>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</si>
  <si>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</si>
  <si>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</si>
  <si>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</si>
  <si>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</si>
  <si>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</si>
  <si>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</si>
  <si>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</si>
  <si>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</si>
  <si>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</si>
  <si>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</si>
  <si>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</si>
  <si>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</si>
  <si>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</si>
  <si>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</si>
  <si>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</si>
  <si>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</si>
  <si>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</si>
  <si>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</si>
  <si>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</si>
  <si>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</si>
  <si>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</si>
  <si>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</si>
  <si>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</si>
  <si>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</si>
  <si>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</si>
  <si>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</si>
  <si>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</si>
  <si>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</si>
  <si>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</si>
  <si>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</si>
  <si>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</si>
  <si>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</si>
  <si>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</si>
  <si>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</si>
  <si>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</si>
  <si>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</si>
  <si>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</si>
  <si>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</si>
  <si>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</si>
  <si>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</si>
  <si>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</si>
  <si>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</si>
  <si>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</si>
  <si>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</si>
  <si>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</si>
  <si>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</si>
  <si>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</si>
  <si>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</si>
  <si>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</si>
  <si>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</si>
  <si>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</si>
  <si>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</si>
  <si>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</si>
  <si>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</si>
  <si>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</si>
  <si>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</si>
  <si>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</si>
  <si>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</si>
  <si>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</si>
  <si>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</si>
  <si>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</si>
  <si>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</si>
  <si>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</si>
  <si>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</si>
  <si>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</si>
  <si>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</si>
  <si>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</si>
  <si>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</si>
  <si>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</si>
  <si>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</si>
  <si>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</si>
  <si>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</si>
  <si>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</si>
  <si>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</si>
  <si>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</si>
  <si>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</si>
  <si>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</si>
  <si>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</si>
  <si>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</si>
  <si>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</si>
  <si>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</si>
  <si>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</si>
  <si>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</si>
  <si>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</si>
  <si>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</si>
  <si>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</si>
  <si>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</si>
  <si>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</si>
  <si>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</si>
  <si>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</si>
  <si>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</si>
  <si>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</si>
  <si>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</si>
  <si>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</si>
  <si>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</si>
  <si>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</si>
  <si>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</si>
  <si>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</si>
  <si>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</si>
  <si>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</si>
  <si>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</si>
  <si>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</si>
  <si>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</si>
  <si>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</si>
  <si>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</si>
  <si>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</si>
  <si>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</si>
  <si>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</si>
  <si>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</si>
  <si>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</si>
  <si>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</si>
  <si>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</si>
  <si>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</si>
  <si>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</si>
  <si>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</si>
  <si>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</si>
  <si>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</si>
  <si>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</si>
  <si>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</si>
  <si>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</si>
  <si>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</si>
  <si>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</si>
  <si>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</si>
  <si>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</si>
  <si>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</si>
  <si>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</si>
  <si>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</si>
  <si>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</si>
  <si>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</si>
  <si>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</si>
  <si>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</si>
  <si>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</si>
  <si>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</si>
  <si>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</si>
  <si>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</si>
  <si>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</si>
  <si>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</si>
  <si>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</si>
  <si>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</si>
  <si>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</si>
  <si>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</si>
  <si>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</si>
  <si>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</si>
  <si>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</si>
  <si>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</si>
  <si>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</si>
  <si>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</si>
  <si>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</si>
  <si>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</si>
  <si>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</si>
  <si>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</si>
  <si>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</si>
  <si>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</si>
  <si>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</si>
  <si>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</si>
  <si>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</si>
  <si>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</si>
  <si>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</si>
  <si>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</si>
  <si>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</si>
  <si>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</si>
  <si>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</si>
  <si>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</si>
  <si>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</si>
  <si>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</si>
  <si>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</si>
  <si>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</si>
  <si>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</si>
  <si>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</si>
  <si>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</si>
  <si>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</si>
  <si>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</si>
  <si>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</si>
  <si>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</si>
  <si>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</si>
  <si>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</si>
  <si>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</si>
  <si>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</si>
  <si>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</si>
  <si>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</si>
  <si>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</si>
  <si>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</si>
  <si>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</si>
  <si>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</si>
  <si>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</si>
  <si>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</si>
  <si>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</si>
  <si>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</si>
  <si>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</si>
  <si>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</si>
  <si>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</si>
  <si>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</si>
  <si>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</si>
  <si>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</si>
  <si>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</si>
  <si>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</si>
  <si>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</si>
  <si>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</si>
  <si>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</si>
  <si>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</si>
  <si>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</si>
  <si>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</si>
  <si>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</si>
  <si>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</si>
  <si>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</si>
  <si>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</si>
  <si>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</si>
  <si>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</si>
  <si>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</si>
  <si>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</si>
  <si>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</si>
  <si>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</si>
  <si>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</si>
  <si>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</si>
  <si>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</si>
  <si>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</si>
  <si>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</si>
  <si>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</si>
  <si>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</si>
  <si>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</si>
  <si>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</si>
  <si>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</si>
  <si>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</si>
  <si>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</si>
  <si>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</si>
  <si>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</si>
  <si>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2019 y al 30 de septiembre de 2020 (b)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</si>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</sst>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7" t="s">
        <v>829</v>
      </c>
      <c r="B1" s="148"/>
      <c r="C1" s="148"/>
      <c r="D1" s="148"/>
      <c r="E1" s="14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0" t="s">
        <v>3302</v>
      </c>
      <c r="D3" s="15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B14" sqref="B14: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3" t="s">
        <v>542</v>
      </c>
      <c r="B1" s="163"/>
      <c r="C1" s="163"/>
      <c r="D1" s="163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1" t="str">
        <f>ENTE_PUBLICO_A</f>
        <v>PATRONATO DE BOMBEROS DE LEON GTO., Gobierno del Estado de Guanajuato (a)</v>
      </c>
      <c r="B2" s="152"/>
      <c r="C2" s="152"/>
      <c r="D2" s="153"/>
    </row>
    <row r="3" spans="1:11" ht="14.25" x14ac:dyDescent="0.45">
      <c r="A3" s="154" t="s">
        <v>166</v>
      </c>
      <c r="B3" s="155"/>
      <c r="C3" s="155"/>
      <c r="D3" s="156"/>
    </row>
    <row r="4" spans="1:11" ht="14.25" x14ac:dyDescent="0.45">
      <c r="A4" s="157" t="str">
        <f>TRIMESTRE</f>
        <v>Del 1 de enero al 30 de septiembre de 2020 (b)</v>
      </c>
      <c r="B4" s="158"/>
      <c r="C4" s="158"/>
      <c r="D4" s="159"/>
    </row>
    <row r="5" spans="1:11" ht="14.25" x14ac:dyDescent="0.45">
      <c r="A5" s="160" t="s">
        <v>118</v>
      </c>
      <c r="B5" s="161"/>
      <c r="C5" s="161"/>
      <c r="D5" s="162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89874672</v>
      </c>
      <c r="C8" s="40">
        <f t="shared" ref="C8:D8" si="0">SUM(C9:C11)</f>
        <v>74085506.310000002</v>
      </c>
      <c r="D8" s="40">
        <f t="shared" si="0"/>
        <v>74085506.310000002</v>
      </c>
    </row>
    <row r="9" spans="1:11" x14ac:dyDescent="0.25">
      <c r="A9" s="53" t="s">
        <v>169</v>
      </c>
      <c r="B9" s="23">
        <v>89874672</v>
      </c>
      <c r="C9" s="23">
        <v>74085506.310000002</v>
      </c>
      <c r="D9" s="23">
        <v>74085506.310000002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89874672</v>
      </c>
      <c r="C13" s="40">
        <f t="shared" ref="C13:D13" si="1">C14+C15</f>
        <v>67818830</v>
      </c>
      <c r="D13" s="40">
        <f t="shared" si="1"/>
        <v>67818830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89874672</v>
      </c>
      <c r="C15" s="23">
        <v>67818830</v>
      </c>
      <c r="D15" s="23">
        <v>67818830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6266676.3100000024</v>
      </c>
      <c r="D21" s="40">
        <f t="shared" si="3"/>
        <v>6266676.3100000024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6266676.3100000024</v>
      </c>
      <c r="D23" s="40">
        <f t="shared" si="4"/>
        <v>6266676.3100000024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6266676.3100000024</v>
      </c>
      <c r="D25" s="40">
        <f>D23-D17</f>
        <v>6266676.3100000024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6266676.3100000024</v>
      </c>
      <c r="D33" s="61">
        <f t="shared" si="7"/>
        <v>6266676.3100000024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89874672</v>
      </c>
      <c r="C48" s="124">
        <f>C9</f>
        <v>74085506.310000002</v>
      </c>
      <c r="D48" s="124">
        <f t="shared" ref="D48" si="11">D9</f>
        <v>74085506.310000002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89874672</v>
      </c>
      <c r="C57" s="61">
        <f>C48+C49-C53+C55</f>
        <v>74085506.310000002</v>
      </c>
      <c r="D57" s="61">
        <f t="shared" ref="D57" si="15">D48+D49-D53+D55</f>
        <v>74085506.310000002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89874672</v>
      </c>
      <c r="C59" s="61">
        <f t="shared" ref="C59:D59" si="16">C57-C49</f>
        <v>74085506.310000002</v>
      </c>
      <c r="D59" s="61">
        <f t="shared" si="16"/>
        <v>74085506.310000002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89874672</v>
      </c>
      <c r="C68" s="23">
        <f t="shared" ref="C68:D68" si="19">C15</f>
        <v>67818830</v>
      </c>
      <c r="D68" s="23">
        <f t="shared" si="19"/>
        <v>67818830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-89874672</v>
      </c>
      <c r="C72" s="40">
        <f t="shared" ref="C72:D72" si="21">C63+C64-C68+C70</f>
        <v>-67818830</v>
      </c>
      <c r="D72" s="40">
        <f t="shared" si="21"/>
        <v>-67818830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-89874672</v>
      </c>
      <c r="C74" s="40">
        <f>C72-C64</f>
        <v>-67818830</v>
      </c>
      <c r="D74" s="40">
        <f t="shared" ref="D74" si="22">D72-D64</f>
        <v>-67818830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89874672</v>
      </c>
      <c r="Q2" s="18">
        <f>'Formato 4'!C8</f>
        <v>74085506.310000002</v>
      </c>
      <c r="R2" s="18">
        <f>'Formato 4'!D8</f>
        <v>74085506.310000002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89874672</v>
      </c>
      <c r="Q3" s="18">
        <f>'Formato 4'!C9</f>
        <v>74085506.310000002</v>
      </c>
      <c r="R3" s="18">
        <f>'Formato 4'!D9</f>
        <v>74085506.310000002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89874672</v>
      </c>
      <c r="Q6" s="18">
        <f>'Formato 4'!C13</f>
        <v>67818830</v>
      </c>
      <c r="R6" s="18">
        <f>'Formato 4'!D13</f>
        <v>67818830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89874672</v>
      </c>
      <c r="Q8" s="18">
        <f>'Formato 4'!C15</f>
        <v>67818830</v>
      </c>
      <c r="R8" s="18">
        <f>'Formato 4'!D15</f>
        <v>67818830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6266676.3100000024</v>
      </c>
      <c r="R12" s="18">
        <f>'Formato 4'!D21</f>
        <v>6266676.3100000024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6266676.3100000024</v>
      </c>
      <c r="R13" s="18">
        <f>'Formato 4'!D23</f>
        <v>6266676.3100000024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6266676.3100000024</v>
      </c>
      <c r="R14" s="18">
        <f>'Formato 4'!D25</f>
        <v>6266676.3100000024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6266676.3100000024</v>
      </c>
      <c r="R18">
        <f>'Formato 4'!D33</f>
        <v>6266676.3100000024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89874672</v>
      </c>
      <c r="Q26">
        <f>'Formato 4'!C48</f>
        <v>74085506.310000002</v>
      </c>
      <c r="R26">
        <f>'Formato 4'!D48</f>
        <v>74085506.310000002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89874672</v>
      </c>
      <c r="Q36">
        <f>'Formato 4'!C68</f>
        <v>67818830</v>
      </c>
      <c r="R36">
        <f>'Formato 4'!D68</f>
        <v>67818830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-89874672</v>
      </c>
      <c r="Q38">
        <f>'Formato 4'!C72</f>
        <v>-67818830</v>
      </c>
      <c r="R38">
        <f>'Formato 4'!D72</f>
        <v>-67818830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-89874672</v>
      </c>
      <c r="Q39">
        <f>'Formato 4'!C74</f>
        <v>-67818830</v>
      </c>
      <c r="R39">
        <f>'Formato 4'!D74</f>
        <v>-67818830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B34" sqref="B34:F3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9" t="s">
        <v>206</v>
      </c>
      <c r="B1" s="169"/>
      <c r="C1" s="169"/>
      <c r="D1" s="169"/>
      <c r="E1" s="169"/>
      <c r="F1" s="169"/>
      <c r="G1" s="169"/>
    </row>
    <row r="2" spans="1:8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8" x14ac:dyDescent="0.25">
      <c r="A3" s="154" t="s">
        <v>207</v>
      </c>
      <c r="B3" s="155"/>
      <c r="C3" s="155"/>
      <c r="D3" s="155"/>
      <c r="E3" s="155"/>
      <c r="F3" s="155"/>
      <c r="G3" s="156"/>
    </row>
    <row r="4" spans="1:8" ht="14.25" x14ac:dyDescent="0.45">
      <c r="A4" s="157" t="str">
        <f>TRIMESTRE</f>
        <v>Del 1 de enero al 30 de septiembre de 2020 (b)</v>
      </c>
      <c r="B4" s="158"/>
      <c r="C4" s="158"/>
      <c r="D4" s="158"/>
      <c r="E4" s="158"/>
      <c r="F4" s="158"/>
      <c r="G4" s="159"/>
    </row>
    <row r="5" spans="1:8" ht="14.25" x14ac:dyDescent="0.45">
      <c r="A5" s="160" t="s">
        <v>118</v>
      </c>
      <c r="B5" s="161"/>
      <c r="C5" s="161"/>
      <c r="D5" s="161"/>
      <c r="E5" s="161"/>
      <c r="F5" s="161"/>
      <c r="G5" s="162"/>
    </row>
    <row r="6" spans="1:8" x14ac:dyDescent="0.25">
      <c r="A6" s="166" t="s">
        <v>214</v>
      </c>
      <c r="B6" s="168" t="s">
        <v>208</v>
      </c>
      <c r="C6" s="168"/>
      <c r="D6" s="168"/>
      <c r="E6" s="168"/>
      <c r="F6" s="168"/>
      <c r="G6" s="168" t="s">
        <v>209</v>
      </c>
    </row>
    <row r="7" spans="1:8" ht="30" x14ac:dyDescent="0.25">
      <c r="A7" s="16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11275127</v>
      </c>
      <c r="C15" s="60">
        <v>0</v>
      </c>
      <c r="D15" s="60">
        <v>11275127</v>
      </c>
      <c r="E15" s="60">
        <v>4283332.32</v>
      </c>
      <c r="F15" s="60">
        <v>4283332.32</v>
      </c>
      <c r="G15" s="60">
        <f t="shared" si="0"/>
        <v>-6991794.6799999997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78599545</v>
      </c>
      <c r="C34" s="60">
        <v>4302553.1900000004</v>
      </c>
      <c r="D34" s="60">
        <v>82902098.189999998</v>
      </c>
      <c r="E34" s="60">
        <v>69802173.989999995</v>
      </c>
      <c r="F34" s="60">
        <v>69802173.989999995</v>
      </c>
      <c r="G34" s="60">
        <f t="shared" si="4"/>
        <v>-8797371.0100000054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89874672</v>
      </c>
      <c r="C41" s="61">
        <f t="shared" ref="C41:E41" si="7">SUM(C9,C10,C11,C12,C13,C14,C15,C16,C28,C34,C35,C37)</f>
        <v>4302553.1900000004</v>
      </c>
      <c r="D41" s="61">
        <f t="shared" si="7"/>
        <v>94177225.189999998</v>
      </c>
      <c r="E41" s="61">
        <f t="shared" si="7"/>
        <v>74085506.310000002</v>
      </c>
      <c r="F41" s="61">
        <f>SUM(F9,F10,F11,F12,F13,F14,F15,F16,F28,F34,F35,F37)</f>
        <v>74085506.310000002</v>
      </c>
      <c r="G41" s="61">
        <f>SUM(G9,G10,G11,G12,G13,G14,G15,G16,G28,G34,G35,G37)</f>
        <v>-15789165.690000005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89874672</v>
      </c>
      <c r="C70" s="61">
        <f t="shared" ref="C70:G70" si="15">C41+C65+C67</f>
        <v>4302553.1900000004</v>
      </c>
      <c r="D70" s="61">
        <f t="shared" si="15"/>
        <v>94177225.189999998</v>
      </c>
      <c r="E70" s="61">
        <f t="shared" si="15"/>
        <v>74085506.310000002</v>
      </c>
      <c r="F70" s="61">
        <f t="shared" si="15"/>
        <v>74085506.310000002</v>
      </c>
      <c r="G70" s="61">
        <f t="shared" si="15"/>
        <v>-15789165.690000005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11275127</v>
      </c>
      <c r="Q9" s="18">
        <f>'Formato 5'!C15</f>
        <v>0</v>
      </c>
      <c r="R9" s="18">
        <f>'Formato 5'!D15</f>
        <v>11275127</v>
      </c>
      <c r="S9" s="18">
        <f>'Formato 5'!E15</f>
        <v>4283332.32</v>
      </c>
      <c r="T9" s="18">
        <f>'Formato 5'!F15</f>
        <v>4283332.32</v>
      </c>
      <c r="U9" s="18">
        <f>'Formato 5'!G15</f>
        <v>-6991794.6799999997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78599545</v>
      </c>
      <c r="Q28" s="18">
        <f>'Formato 5'!C34</f>
        <v>4302553.1900000004</v>
      </c>
      <c r="R28" s="18">
        <f>'Formato 5'!D34</f>
        <v>82902098.189999998</v>
      </c>
      <c r="S28" s="18">
        <f>'Formato 5'!E34</f>
        <v>69802173.989999995</v>
      </c>
      <c r="T28" s="18">
        <f>'Formato 5'!F34</f>
        <v>69802173.989999995</v>
      </c>
      <c r="U28" s="18">
        <f>'Formato 5'!G34</f>
        <v>-8797371.0100000054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89874672</v>
      </c>
      <c r="Q34">
        <f>'Formato 5'!C41</f>
        <v>4302553.1900000004</v>
      </c>
      <c r="R34">
        <f>'Formato 5'!D41</f>
        <v>94177225.189999998</v>
      </c>
      <c r="S34">
        <f>'Formato 5'!E41</f>
        <v>74085506.310000002</v>
      </c>
      <c r="T34">
        <f>'Formato 5'!F41</f>
        <v>74085506.310000002</v>
      </c>
      <c r="U34">
        <f>'Formato 5'!G41</f>
        <v>-15789165.690000005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3" zoomScaleNormal="93" zoomScalePageLayoutView="90" workbookViewId="0">
      <selection activeCell="B85" sqref="B85:C8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0" t="s">
        <v>3285</v>
      </c>
      <c r="B1" s="169"/>
      <c r="C1" s="169"/>
      <c r="D1" s="169"/>
      <c r="E1" s="169"/>
      <c r="F1" s="169"/>
      <c r="G1" s="169"/>
    </row>
    <row r="2" spans="1:7" ht="14.25" x14ac:dyDescent="0.45">
      <c r="A2" s="173" t="str">
        <f>ENTE_PUBLICO_A</f>
        <v>PATRONATO DE BOMBEROS DE LEON GTO., Gobierno del Estado de Guanajuato (a)</v>
      </c>
      <c r="B2" s="173"/>
      <c r="C2" s="173"/>
      <c r="D2" s="173"/>
      <c r="E2" s="173"/>
      <c r="F2" s="173"/>
      <c r="G2" s="173"/>
    </row>
    <row r="3" spans="1:7" x14ac:dyDescent="0.25">
      <c r="A3" s="174" t="s">
        <v>277</v>
      </c>
      <c r="B3" s="174"/>
      <c r="C3" s="174"/>
      <c r="D3" s="174"/>
      <c r="E3" s="174"/>
      <c r="F3" s="174"/>
      <c r="G3" s="174"/>
    </row>
    <row r="4" spans="1:7" x14ac:dyDescent="0.25">
      <c r="A4" s="174" t="s">
        <v>278</v>
      </c>
      <c r="B4" s="174"/>
      <c r="C4" s="174"/>
      <c r="D4" s="174"/>
      <c r="E4" s="174"/>
      <c r="F4" s="174"/>
      <c r="G4" s="174"/>
    </row>
    <row r="5" spans="1:7" ht="14.25" x14ac:dyDescent="0.45">
      <c r="A5" s="175" t="str">
        <f>TRIMESTRE</f>
        <v>Del 1 de enero al 30 de septiembre de 2020 (b)</v>
      </c>
      <c r="B5" s="175"/>
      <c r="C5" s="175"/>
      <c r="D5" s="175"/>
      <c r="E5" s="175"/>
      <c r="F5" s="175"/>
      <c r="G5" s="175"/>
    </row>
    <row r="6" spans="1:7" ht="14.25" x14ac:dyDescent="0.45">
      <c r="A6" s="167" t="s">
        <v>118</v>
      </c>
      <c r="B6" s="167"/>
      <c r="C6" s="167"/>
      <c r="D6" s="167"/>
      <c r="E6" s="167"/>
      <c r="F6" s="167"/>
      <c r="G6" s="167"/>
    </row>
    <row r="7" spans="1:7" ht="15" customHeight="1" x14ac:dyDescent="0.25">
      <c r="A7" s="171" t="s">
        <v>0</v>
      </c>
      <c r="B7" s="171" t="s">
        <v>279</v>
      </c>
      <c r="C7" s="171"/>
      <c r="D7" s="171"/>
      <c r="E7" s="171"/>
      <c r="F7" s="171"/>
      <c r="G7" s="172" t="s">
        <v>280</v>
      </c>
    </row>
    <row r="8" spans="1:7" ht="30" x14ac:dyDescent="0.25">
      <c r="A8" s="17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1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89874672</v>
      </c>
      <c r="C84" s="79">
        <f>SUM(C85,C93,C103,C113,C123,C133,C137,C146,C150)</f>
        <v>4302553.1899999985</v>
      </c>
      <c r="D84" s="79">
        <f t="shared" ref="D84:F84" si="19">SUM(D85,D93,D103,D113,D123,D133,D137,D146,D150)</f>
        <v>94177225.189999998</v>
      </c>
      <c r="E84" s="79">
        <f t="shared" si="19"/>
        <v>67818830</v>
      </c>
      <c r="F84" s="79">
        <f t="shared" si="19"/>
        <v>67818830</v>
      </c>
      <c r="G84" s="79">
        <f t="shared" ref="G84" si="20">SUM(G85,G93,G103,G113,G123,G133,G137,G146,G150)</f>
        <v>26358395.189999998</v>
      </c>
    </row>
    <row r="85" spans="1:7" x14ac:dyDescent="0.25">
      <c r="A85" s="83" t="s">
        <v>286</v>
      </c>
      <c r="B85" s="80">
        <f>SUM(B86:B92)</f>
        <v>78599532</v>
      </c>
      <c r="C85" s="80">
        <f>SUM(C86:C92)</f>
        <v>1343124.9999999977</v>
      </c>
      <c r="D85" s="80">
        <f t="shared" ref="D85:G85" si="21">SUM(D86:D92)</f>
        <v>79942657</v>
      </c>
      <c r="E85" s="80">
        <f t="shared" si="21"/>
        <v>58891976.770000003</v>
      </c>
      <c r="F85" s="80">
        <f t="shared" si="21"/>
        <v>58891976.770000003</v>
      </c>
      <c r="G85" s="80">
        <f t="shared" si="21"/>
        <v>21050680.229999997</v>
      </c>
    </row>
    <row r="86" spans="1:7" x14ac:dyDescent="0.25">
      <c r="A86" s="84" t="s">
        <v>287</v>
      </c>
      <c r="B86" s="80">
        <v>36805092</v>
      </c>
      <c r="C86" s="80">
        <v>517213.71999999881</v>
      </c>
      <c r="D86" s="80">
        <v>37322305.719999999</v>
      </c>
      <c r="E86" s="80">
        <v>31717734.670000002</v>
      </c>
      <c r="F86" s="80">
        <v>31717734.670000002</v>
      </c>
      <c r="G86" s="80">
        <f>D86-E86</f>
        <v>5604571.049999997</v>
      </c>
    </row>
    <row r="87" spans="1:7" x14ac:dyDescent="0.25">
      <c r="A87" s="84" t="s">
        <v>288</v>
      </c>
      <c r="B87" s="80">
        <v>149028</v>
      </c>
      <c r="C87" s="80">
        <v>0</v>
      </c>
      <c r="D87" s="80">
        <v>149028</v>
      </c>
      <c r="E87" s="80">
        <v>15016</v>
      </c>
      <c r="F87" s="80">
        <v>15016</v>
      </c>
      <c r="G87" s="80">
        <f t="shared" ref="G87:G92" si="22">D87-E87</f>
        <v>134012</v>
      </c>
    </row>
    <row r="88" spans="1:7" x14ac:dyDescent="0.25">
      <c r="A88" s="84" t="s">
        <v>289</v>
      </c>
      <c r="B88" s="80">
        <v>6647532</v>
      </c>
      <c r="C88" s="80">
        <v>204432.40000000002</v>
      </c>
      <c r="D88" s="80">
        <v>6851964.4000000004</v>
      </c>
      <c r="E88" s="80">
        <v>5134943.21</v>
      </c>
      <c r="F88" s="80">
        <v>5134943.21</v>
      </c>
      <c r="G88" s="80">
        <f t="shared" si="22"/>
        <v>1717021.1900000004</v>
      </c>
    </row>
    <row r="89" spans="1:7" x14ac:dyDescent="0.25">
      <c r="A89" s="84" t="s">
        <v>290</v>
      </c>
      <c r="B89" s="80">
        <v>10755540</v>
      </c>
      <c r="C89" s="80">
        <v>184142</v>
      </c>
      <c r="D89" s="80">
        <v>10939682</v>
      </c>
      <c r="E89" s="80">
        <v>8407192.8100000005</v>
      </c>
      <c r="F89" s="80">
        <v>8407192.8100000005</v>
      </c>
      <c r="G89" s="80">
        <f t="shared" si="22"/>
        <v>2532489.1899999995</v>
      </c>
    </row>
    <row r="90" spans="1:7" x14ac:dyDescent="0.25">
      <c r="A90" s="84" t="s">
        <v>291</v>
      </c>
      <c r="B90" s="80">
        <v>22559076</v>
      </c>
      <c r="C90" s="80">
        <v>408517.87999999896</v>
      </c>
      <c r="D90" s="80">
        <v>22967593.879999999</v>
      </c>
      <c r="E90" s="80">
        <v>12356000.18</v>
      </c>
      <c r="F90" s="80">
        <v>12356000.18</v>
      </c>
      <c r="G90" s="80">
        <f t="shared" si="22"/>
        <v>10611593.699999999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2"/>
        <v>0</v>
      </c>
    </row>
    <row r="92" spans="1:7" x14ac:dyDescent="0.25">
      <c r="A92" s="84" t="s">
        <v>293</v>
      </c>
      <c r="B92" s="80">
        <v>1683264</v>
      </c>
      <c r="C92" s="80">
        <v>28819</v>
      </c>
      <c r="D92" s="80">
        <v>1712083</v>
      </c>
      <c r="E92" s="80">
        <v>1261089.8999999999</v>
      </c>
      <c r="F92" s="80">
        <v>1261089.8999999999</v>
      </c>
      <c r="G92" s="80">
        <f t="shared" si="22"/>
        <v>450993.10000000009</v>
      </c>
    </row>
    <row r="93" spans="1:7" x14ac:dyDescent="0.25">
      <c r="A93" s="83" t="s">
        <v>294</v>
      </c>
      <c r="B93" s="80">
        <f>SUM(B94:B102)</f>
        <v>4911108</v>
      </c>
      <c r="C93" s="80">
        <f t="shared" ref="C93:G93" si="23">SUM(C94:C102)</f>
        <v>839490.18000000017</v>
      </c>
      <c r="D93" s="80">
        <f t="shared" si="23"/>
        <v>5750598.1799999997</v>
      </c>
      <c r="E93" s="80">
        <f t="shared" si="23"/>
        <v>4607504.7699999996</v>
      </c>
      <c r="F93" s="80">
        <f t="shared" si="23"/>
        <v>4607504.7699999996</v>
      </c>
      <c r="G93" s="80">
        <f t="shared" si="23"/>
        <v>1143093.4100000001</v>
      </c>
    </row>
    <row r="94" spans="1:7" x14ac:dyDescent="0.25">
      <c r="A94" s="84" t="s">
        <v>295</v>
      </c>
      <c r="B94" s="80">
        <v>230100</v>
      </c>
      <c r="C94" s="80">
        <v>54942.179999999993</v>
      </c>
      <c r="D94" s="80">
        <v>285042.18</v>
      </c>
      <c r="E94" s="80">
        <v>228108.69</v>
      </c>
      <c r="F94" s="80">
        <v>228108.69</v>
      </c>
      <c r="G94" s="80">
        <f>D94-E94</f>
        <v>56933.489999999991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4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4"/>
        <v>0</v>
      </c>
    </row>
    <row r="97" spans="1:7" x14ac:dyDescent="0.25">
      <c r="A97" s="84" t="s">
        <v>298</v>
      </c>
      <c r="B97" s="80">
        <v>198900</v>
      </c>
      <c r="C97" s="80">
        <v>5368.5499999999884</v>
      </c>
      <c r="D97" s="80">
        <v>204268.55</v>
      </c>
      <c r="E97" s="80">
        <v>124802.44</v>
      </c>
      <c r="F97" s="80">
        <v>124802.44</v>
      </c>
      <c r="G97" s="80">
        <f t="shared" si="24"/>
        <v>79466.109999999986</v>
      </c>
    </row>
    <row r="98" spans="1:7" x14ac:dyDescent="0.25">
      <c r="A98" s="42" t="s">
        <v>299</v>
      </c>
      <c r="B98" s="80">
        <v>489792</v>
      </c>
      <c r="C98" s="80">
        <v>241364.98999999993</v>
      </c>
      <c r="D98" s="80">
        <v>731156.99</v>
      </c>
      <c r="E98" s="80">
        <v>719653.97</v>
      </c>
      <c r="F98" s="80">
        <v>719653.97</v>
      </c>
      <c r="G98" s="80">
        <f t="shared" si="24"/>
        <v>11503.020000000019</v>
      </c>
    </row>
    <row r="99" spans="1:7" x14ac:dyDescent="0.25">
      <c r="A99" s="84" t="s">
        <v>300</v>
      </c>
      <c r="B99" s="80">
        <v>2612424</v>
      </c>
      <c r="C99" s="80">
        <v>351742.89000000013</v>
      </c>
      <c r="D99" s="80">
        <v>2964166.89</v>
      </c>
      <c r="E99" s="80">
        <v>2280611.96</v>
      </c>
      <c r="F99" s="80">
        <v>2280611.96</v>
      </c>
      <c r="G99" s="80">
        <f t="shared" si="24"/>
        <v>683554.93000000017</v>
      </c>
    </row>
    <row r="100" spans="1:7" x14ac:dyDescent="0.25">
      <c r="A100" s="84" t="s">
        <v>301</v>
      </c>
      <c r="B100" s="80">
        <v>578568</v>
      </c>
      <c r="C100" s="80">
        <v>15603.590000000084</v>
      </c>
      <c r="D100" s="80">
        <v>594171.59</v>
      </c>
      <c r="E100" s="80">
        <v>573543.81999999995</v>
      </c>
      <c r="F100" s="80">
        <v>573543.81999999995</v>
      </c>
      <c r="G100" s="80">
        <f t="shared" si="24"/>
        <v>20627.770000000019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4"/>
        <v>0</v>
      </c>
    </row>
    <row r="102" spans="1:7" x14ac:dyDescent="0.25">
      <c r="A102" s="84" t="s">
        <v>303</v>
      </c>
      <c r="B102" s="80">
        <v>801324</v>
      </c>
      <c r="C102" s="80">
        <v>170467.97999999998</v>
      </c>
      <c r="D102" s="80">
        <v>971791.98</v>
      </c>
      <c r="E102" s="80">
        <v>680783.89</v>
      </c>
      <c r="F102" s="80">
        <v>680783.89</v>
      </c>
      <c r="G102" s="80">
        <f t="shared" si="24"/>
        <v>291008.08999999997</v>
      </c>
    </row>
    <row r="103" spans="1:7" x14ac:dyDescent="0.25">
      <c r="A103" s="83" t="s">
        <v>304</v>
      </c>
      <c r="B103" s="80">
        <f>SUM(B104:B112)</f>
        <v>6364032</v>
      </c>
      <c r="C103" s="80">
        <f>SUM(C104:C112)</f>
        <v>791100.02000000025</v>
      </c>
      <c r="D103" s="80">
        <f t="shared" ref="D103:G103" si="25">SUM(D104:D112)</f>
        <v>7155132.0199999996</v>
      </c>
      <c r="E103" s="80">
        <f t="shared" si="25"/>
        <v>4203505.58</v>
      </c>
      <c r="F103" s="80">
        <f t="shared" si="25"/>
        <v>4203505.58</v>
      </c>
      <c r="G103" s="80">
        <f t="shared" si="25"/>
        <v>2951626.4400000004</v>
      </c>
    </row>
    <row r="104" spans="1:7" x14ac:dyDescent="0.25">
      <c r="A104" s="84" t="s">
        <v>305</v>
      </c>
      <c r="B104" s="80">
        <v>850920</v>
      </c>
      <c r="C104" s="80">
        <v>104522.77999999991</v>
      </c>
      <c r="D104" s="80">
        <v>955442.78</v>
      </c>
      <c r="E104" s="80">
        <v>688677.83</v>
      </c>
      <c r="F104" s="80">
        <v>688677.83</v>
      </c>
      <c r="G104" s="80">
        <f>D104-E104</f>
        <v>266764.95000000007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6">D105-E105</f>
        <v>0</v>
      </c>
    </row>
    <row r="106" spans="1:7" x14ac:dyDescent="0.25">
      <c r="A106" s="84" t="s">
        <v>307</v>
      </c>
      <c r="B106" s="80">
        <v>813480</v>
      </c>
      <c r="C106" s="80">
        <v>19485.610000000102</v>
      </c>
      <c r="D106" s="80">
        <v>832965.61</v>
      </c>
      <c r="E106" s="80">
        <v>277347.40999999997</v>
      </c>
      <c r="F106" s="80">
        <v>277347.40999999997</v>
      </c>
      <c r="G106" s="80">
        <f t="shared" si="26"/>
        <v>555618.19999999995</v>
      </c>
    </row>
    <row r="107" spans="1:7" x14ac:dyDescent="0.25">
      <c r="A107" s="84" t="s">
        <v>308</v>
      </c>
      <c r="B107" s="80">
        <v>461832</v>
      </c>
      <c r="C107" s="80">
        <v>185158.84000000008</v>
      </c>
      <c r="D107" s="80">
        <v>646990.84</v>
      </c>
      <c r="E107" s="80">
        <v>623987.84</v>
      </c>
      <c r="F107" s="80">
        <v>623987.84</v>
      </c>
      <c r="G107" s="80">
        <f t="shared" si="26"/>
        <v>23003</v>
      </c>
    </row>
    <row r="108" spans="1:7" x14ac:dyDescent="0.25">
      <c r="A108" s="84" t="s">
        <v>309</v>
      </c>
      <c r="B108" s="80">
        <v>936012</v>
      </c>
      <c r="C108" s="80">
        <v>36517.95000000007</v>
      </c>
      <c r="D108" s="80">
        <v>972529.95</v>
      </c>
      <c r="E108" s="80">
        <v>723510.48</v>
      </c>
      <c r="F108" s="80">
        <v>723510.48</v>
      </c>
      <c r="G108" s="80">
        <f t="shared" si="26"/>
        <v>249019.46999999997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6"/>
        <v>0</v>
      </c>
    </row>
    <row r="110" spans="1:7" x14ac:dyDescent="0.25">
      <c r="A110" s="84" t="s">
        <v>311</v>
      </c>
      <c r="B110" s="80">
        <v>44220</v>
      </c>
      <c r="C110" s="80">
        <v>10115.490000000005</v>
      </c>
      <c r="D110" s="80">
        <v>54335.49</v>
      </c>
      <c r="E110" s="80">
        <v>21091.47</v>
      </c>
      <c r="F110" s="80">
        <v>21091.47</v>
      </c>
      <c r="G110" s="80">
        <f t="shared" si="26"/>
        <v>33244.019999999997</v>
      </c>
    </row>
    <row r="111" spans="1:7" x14ac:dyDescent="0.25">
      <c r="A111" s="84" t="s">
        <v>312</v>
      </c>
      <c r="B111" s="80">
        <v>179280</v>
      </c>
      <c r="C111" s="80">
        <v>108519.06000000003</v>
      </c>
      <c r="D111" s="80">
        <v>287799.06</v>
      </c>
      <c r="E111" s="80">
        <v>207455.11</v>
      </c>
      <c r="F111" s="80">
        <v>207455.11</v>
      </c>
      <c r="G111" s="80">
        <f t="shared" si="26"/>
        <v>80343.950000000012</v>
      </c>
    </row>
    <row r="112" spans="1:7" x14ac:dyDescent="0.25">
      <c r="A112" s="84" t="s">
        <v>313</v>
      </c>
      <c r="B112" s="80">
        <v>3078288</v>
      </c>
      <c r="C112" s="80">
        <v>326780.29000000004</v>
      </c>
      <c r="D112" s="80">
        <v>3405068.29</v>
      </c>
      <c r="E112" s="80">
        <v>1661435.44</v>
      </c>
      <c r="F112" s="80">
        <v>1661435.44</v>
      </c>
      <c r="G112" s="80">
        <f t="shared" si="26"/>
        <v>1743632.85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7">SUM(C114:C122)</f>
        <v>0</v>
      </c>
      <c r="D113" s="80">
        <f t="shared" si="27"/>
        <v>0</v>
      </c>
      <c r="E113" s="80">
        <f t="shared" si="27"/>
        <v>0</v>
      </c>
      <c r="F113" s="80">
        <f t="shared" si="27"/>
        <v>0</v>
      </c>
      <c r="G113" s="80">
        <f t="shared" si="27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8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8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8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8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8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8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8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8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9">SUM(C124:C132)</f>
        <v>1328837.99</v>
      </c>
      <c r="D123" s="80">
        <f t="shared" si="29"/>
        <v>1328837.99</v>
      </c>
      <c r="E123" s="80">
        <f t="shared" si="29"/>
        <v>115842.88</v>
      </c>
      <c r="F123" s="80">
        <f t="shared" si="29"/>
        <v>115842.88</v>
      </c>
      <c r="G123" s="80">
        <f t="shared" si="29"/>
        <v>1212995.1100000001</v>
      </c>
    </row>
    <row r="124" spans="1:7" x14ac:dyDescent="0.25">
      <c r="A124" s="84" t="s">
        <v>325</v>
      </c>
      <c r="B124" s="80">
        <v>0</v>
      </c>
      <c r="C124" s="80">
        <v>39773.1</v>
      </c>
      <c r="D124" s="80">
        <v>39773.1</v>
      </c>
      <c r="E124" s="80">
        <v>38513.99</v>
      </c>
      <c r="F124" s="80">
        <v>38513.99</v>
      </c>
      <c r="G124" s="80">
        <f>D124-E124</f>
        <v>1259.1100000000006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30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30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30"/>
        <v>0</v>
      </c>
    </row>
    <row r="128" spans="1:7" x14ac:dyDescent="0.25">
      <c r="A128" s="84" t="s">
        <v>329</v>
      </c>
      <c r="B128" s="80">
        <v>0</v>
      </c>
      <c r="C128" s="80">
        <v>1289064.8899999999</v>
      </c>
      <c r="D128" s="80">
        <v>1289064.8899999999</v>
      </c>
      <c r="E128" s="80">
        <v>77328.89</v>
      </c>
      <c r="F128" s="80">
        <v>77328.89</v>
      </c>
      <c r="G128" s="80">
        <f t="shared" si="30"/>
        <v>1211736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30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30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30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30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1">SUM(C134:C136)</f>
        <v>0</v>
      </c>
      <c r="D133" s="80">
        <f t="shared" si="31"/>
        <v>0</v>
      </c>
      <c r="E133" s="80">
        <f t="shared" si="31"/>
        <v>0</v>
      </c>
      <c r="F133" s="80">
        <f t="shared" si="31"/>
        <v>0</v>
      </c>
      <c r="G133" s="80">
        <f t="shared" si="31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2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2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4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4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4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4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4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4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4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5">SUM(C147:C149)</f>
        <v>0</v>
      </c>
      <c r="D146" s="80">
        <f t="shared" si="35"/>
        <v>0</v>
      </c>
      <c r="E146" s="80">
        <f t="shared" si="35"/>
        <v>0</v>
      </c>
      <c r="F146" s="80">
        <f t="shared" si="35"/>
        <v>0</v>
      </c>
      <c r="G146" s="80">
        <f t="shared" si="35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6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6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8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8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8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8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8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89874672</v>
      </c>
      <c r="C159" s="79">
        <f t="shared" ref="C159:G159" si="39">C9+C84</f>
        <v>4302553.1899999985</v>
      </c>
      <c r="D159" s="79">
        <f t="shared" si="39"/>
        <v>94177225.189999998</v>
      </c>
      <c r="E159" s="79">
        <f t="shared" si="39"/>
        <v>67818830</v>
      </c>
      <c r="F159" s="79">
        <f t="shared" si="39"/>
        <v>67818830</v>
      </c>
      <c r="G159" s="79">
        <f t="shared" si="39"/>
        <v>26358395.189999998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89874672</v>
      </c>
      <c r="Q76">
        <f>'Formato 6 a)'!C84</f>
        <v>4302553.1899999985</v>
      </c>
      <c r="R76">
        <f>'Formato 6 a)'!D84</f>
        <v>94177225.189999998</v>
      </c>
      <c r="S76">
        <f>'Formato 6 a)'!E84</f>
        <v>67818830</v>
      </c>
      <c r="T76">
        <f>'Formato 6 a)'!F84</f>
        <v>67818830</v>
      </c>
      <c r="U76">
        <f>'Formato 6 a)'!G84</f>
        <v>26358395.189999998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78599532</v>
      </c>
      <c r="Q77">
        <f>'Formato 6 a)'!C85</f>
        <v>1343124.9999999977</v>
      </c>
      <c r="R77">
        <f>'Formato 6 a)'!D85</f>
        <v>79942657</v>
      </c>
      <c r="S77">
        <f>'Formato 6 a)'!E85</f>
        <v>58891976.770000003</v>
      </c>
      <c r="T77">
        <f>'Formato 6 a)'!F85</f>
        <v>58891976.770000003</v>
      </c>
      <c r="U77">
        <f>'Formato 6 a)'!G85</f>
        <v>21050680.229999997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36805092</v>
      </c>
      <c r="Q78">
        <f>'Formato 6 a)'!C86</f>
        <v>517213.71999999881</v>
      </c>
      <c r="R78">
        <f>'Formato 6 a)'!D86</f>
        <v>37322305.719999999</v>
      </c>
      <c r="S78">
        <f>'Formato 6 a)'!E86</f>
        <v>31717734.670000002</v>
      </c>
      <c r="T78">
        <f>'Formato 6 a)'!F86</f>
        <v>31717734.670000002</v>
      </c>
      <c r="U78">
        <f>'Formato 6 a)'!G86</f>
        <v>5604571.049999997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149028</v>
      </c>
      <c r="Q79">
        <f>'Formato 6 a)'!C87</f>
        <v>0</v>
      </c>
      <c r="R79">
        <f>'Formato 6 a)'!D87</f>
        <v>149028</v>
      </c>
      <c r="S79">
        <f>'Formato 6 a)'!E87</f>
        <v>15016</v>
      </c>
      <c r="T79">
        <f>'Formato 6 a)'!F87</f>
        <v>15016</v>
      </c>
      <c r="U79">
        <f>'Formato 6 a)'!G87</f>
        <v>134012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6647532</v>
      </c>
      <c r="Q80">
        <f>'Formato 6 a)'!C88</f>
        <v>204432.40000000002</v>
      </c>
      <c r="R80">
        <f>'Formato 6 a)'!D88</f>
        <v>6851964.4000000004</v>
      </c>
      <c r="S80">
        <f>'Formato 6 a)'!E88</f>
        <v>5134943.21</v>
      </c>
      <c r="T80">
        <f>'Formato 6 a)'!F88</f>
        <v>5134943.21</v>
      </c>
      <c r="U80">
        <f>'Formato 6 a)'!G88</f>
        <v>1717021.1900000004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10755540</v>
      </c>
      <c r="Q81">
        <f>'Formato 6 a)'!C89</f>
        <v>184142</v>
      </c>
      <c r="R81">
        <f>'Formato 6 a)'!D89</f>
        <v>10939682</v>
      </c>
      <c r="S81">
        <f>'Formato 6 a)'!E89</f>
        <v>8407192.8100000005</v>
      </c>
      <c r="T81">
        <f>'Formato 6 a)'!F89</f>
        <v>8407192.8100000005</v>
      </c>
      <c r="U81">
        <f>'Formato 6 a)'!G89</f>
        <v>2532489.1899999995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22559076</v>
      </c>
      <c r="Q82">
        <f>'Formato 6 a)'!C90</f>
        <v>408517.87999999896</v>
      </c>
      <c r="R82">
        <f>'Formato 6 a)'!D90</f>
        <v>22967593.879999999</v>
      </c>
      <c r="S82">
        <f>'Formato 6 a)'!E90</f>
        <v>12356000.18</v>
      </c>
      <c r="T82">
        <f>'Formato 6 a)'!F90</f>
        <v>12356000.18</v>
      </c>
      <c r="U82">
        <f>'Formato 6 a)'!G90</f>
        <v>10611593.699999999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1683264</v>
      </c>
      <c r="Q84">
        <f>'Formato 6 a)'!C92</f>
        <v>28819</v>
      </c>
      <c r="R84">
        <f>'Formato 6 a)'!D92</f>
        <v>1712083</v>
      </c>
      <c r="S84">
        <f>'Formato 6 a)'!E92</f>
        <v>1261089.8999999999</v>
      </c>
      <c r="T84">
        <f>'Formato 6 a)'!F92</f>
        <v>1261089.8999999999</v>
      </c>
      <c r="U84">
        <f>'Formato 6 a)'!G92</f>
        <v>450993.10000000009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4911108</v>
      </c>
      <c r="Q85">
        <f>'Formato 6 a)'!C93</f>
        <v>839490.18000000017</v>
      </c>
      <c r="R85">
        <f>'Formato 6 a)'!D93</f>
        <v>5750598.1799999997</v>
      </c>
      <c r="S85">
        <f>'Formato 6 a)'!E93</f>
        <v>4607504.7699999996</v>
      </c>
      <c r="T85">
        <f>'Formato 6 a)'!F93</f>
        <v>4607504.7699999996</v>
      </c>
      <c r="U85">
        <f>'Formato 6 a)'!G93</f>
        <v>1143093.4100000001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230100</v>
      </c>
      <c r="Q86">
        <f>'Formato 6 a)'!C94</f>
        <v>54942.179999999993</v>
      </c>
      <c r="R86">
        <f>'Formato 6 a)'!D94</f>
        <v>285042.18</v>
      </c>
      <c r="S86">
        <f>'Formato 6 a)'!E94</f>
        <v>228108.69</v>
      </c>
      <c r="T86">
        <f>'Formato 6 a)'!F94</f>
        <v>228108.69</v>
      </c>
      <c r="U86">
        <f>'Formato 6 a)'!G94</f>
        <v>56933.489999999991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198900</v>
      </c>
      <c r="Q89">
        <f>'Formato 6 a)'!C97</f>
        <v>5368.5499999999884</v>
      </c>
      <c r="R89">
        <f>'Formato 6 a)'!D97</f>
        <v>204268.55</v>
      </c>
      <c r="S89">
        <f>'Formato 6 a)'!E97</f>
        <v>124802.44</v>
      </c>
      <c r="T89">
        <f>'Formato 6 a)'!F97</f>
        <v>124802.44</v>
      </c>
      <c r="U89">
        <f>'Formato 6 a)'!G97</f>
        <v>79466.109999999986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489792</v>
      </c>
      <c r="Q90">
        <f>'Formato 6 a)'!C98</f>
        <v>241364.98999999993</v>
      </c>
      <c r="R90">
        <f>'Formato 6 a)'!D98</f>
        <v>731156.99</v>
      </c>
      <c r="S90">
        <f>'Formato 6 a)'!E98</f>
        <v>719653.97</v>
      </c>
      <c r="T90">
        <f>'Formato 6 a)'!F98</f>
        <v>719653.97</v>
      </c>
      <c r="U90">
        <f>'Formato 6 a)'!G98</f>
        <v>11503.020000000019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2612424</v>
      </c>
      <c r="Q91">
        <f>'Formato 6 a)'!C99</f>
        <v>351742.89000000013</v>
      </c>
      <c r="R91">
        <f>'Formato 6 a)'!D99</f>
        <v>2964166.89</v>
      </c>
      <c r="S91">
        <f>'Formato 6 a)'!E99</f>
        <v>2280611.96</v>
      </c>
      <c r="T91">
        <f>'Formato 6 a)'!F99</f>
        <v>2280611.96</v>
      </c>
      <c r="U91">
        <f>'Formato 6 a)'!G99</f>
        <v>683554.93000000017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578568</v>
      </c>
      <c r="Q92">
        <f>'Formato 6 a)'!C100</f>
        <v>15603.590000000084</v>
      </c>
      <c r="R92">
        <f>'Formato 6 a)'!D100</f>
        <v>594171.59</v>
      </c>
      <c r="S92">
        <f>'Formato 6 a)'!E100</f>
        <v>573543.81999999995</v>
      </c>
      <c r="T92">
        <f>'Formato 6 a)'!F100</f>
        <v>573543.81999999995</v>
      </c>
      <c r="U92">
        <f>'Formato 6 a)'!G100</f>
        <v>20627.770000000019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801324</v>
      </c>
      <c r="Q94">
        <f>'Formato 6 a)'!C102</f>
        <v>170467.97999999998</v>
      </c>
      <c r="R94">
        <f>'Formato 6 a)'!D102</f>
        <v>971791.98</v>
      </c>
      <c r="S94">
        <f>'Formato 6 a)'!E102</f>
        <v>680783.89</v>
      </c>
      <c r="T94">
        <f>'Formato 6 a)'!F102</f>
        <v>680783.89</v>
      </c>
      <c r="U94">
        <f>'Formato 6 a)'!G102</f>
        <v>291008.08999999997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6364032</v>
      </c>
      <c r="Q95">
        <f>'Formato 6 a)'!C103</f>
        <v>791100.02000000025</v>
      </c>
      <c r="R95">
        <f>'Formato 6 a)'!D103</f>
        <v>7155132.0199999996</v>
      </c>
      <c r="S95">
        <f>'Formato 6 a)'!E103</f>
        <v>4203505.58</v>
      </c>
      <c r="T95">
        <f>'Formato 6 a)'!F103</f>
        <v>4203505.58</v>
      </c>
      <c r="U95">
        <f>'Formato 6 a)'!G103</f>
        <v>2951626.4400000004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850920</v>
      </c>
      <c r="Q96">
        <f>'Formato 6 a)'!C104</f>
        <v>104522.77999999991</v>
      </c>
      <c r="R96">
        <f>'Formato 6 a)'!D104</f>
        <v>955442.78</v>
      </c>
      <c r="S96">
        <f>'Formato 6 a)'!E104</f>
        <v>688677.83</v>
      </c>
      <c r="T96">
        <f>'Formato 6 a)'!F104</f>
        <v>688677.83</v>
      </c>
      <c r="U96">
        <f>'Formato 6 a)'!G104</f>
        <v>266764.95000000007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813480</v>
      </c>
      <c r="Q98">
        <f>'Formato 6 a)'!C106</f>
        <v>19485.610000000102</v>
      </c>
      <c r="R98">
        <f>'Formato 6 a)'!D106</f>
        <v>832965.61</v>
      </c>
      <c r="S98">
        <f>'Formato 6 a)'!E106</f>
        <v>277347.40999999997</v>
      </c>
      <c r="T98">
        <f>'Formato 6 a)'!F106</f>
        <v>277347.40999999997</v>
      </c>
      <c r="U98">
        <f>'Formato 6 a)'!G106</f>
        <v>555618.19999999995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461832</v>
      </c>
      <c r="Q99">
        <f>'Formato 6 a)'!C107</f>
        <v>185158.84000000008</v>
      </c>
      <c r="R99">
        <f>'Formato 6 a)'!D107</f>
        <v>646990.84</v>
      </c>
      <c r="S99">
        <f>'Formato 6 a)'!E107</f>
        <v>623987.84</v>
      </c>
      <c r="T99">
        <f>'Formato 6 a)'!F107</f>
        <v>623987.84</v>
      </c>
      <c r="U99">
        <f>'Formato 6 a)'!G107</f>
        <v>23003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936012</v>
      </c>
      <c r="Q100">
        <f>'Formato 6 a)'!C108</f>
        <v>36517.95000000007</v>
      </c>
      <c r="R100">
        <f>'Formato 6 a)'!D108</f>
        <v>972529.95</v>
      </c>
      <c r="S100">
        <f>'Formato 6 a)'!E108</f>
        <v>723510.48</v>
      </c>
      <c r="T100">
        <f>'Formato 6 a)'!F108</f>
        <v>723510.48</v>
      </c>
      <c r="U100">
        <f>'Formato 6 a)'!G108</f>
        <v>249019.46999999997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44220</v>
      </c>
      <c r="Q102">
        <f>'Formato 6 a)'!C110</f>
        <v>10115.490000000005</v>
      </c>
      <c r="R102">
        <f>'Formato 6 a)'!D110</f>
        <v>54335.49</v>
      </c>
      <c r="S102">
        <f>'Formato 6 a)'!E110</f>
        <v>21091.47</v>
      </c>
      <c r="T102">
        <f>'Formato 6 a)'!F110</f>
        <v>21091.47</v>
      </c>
      <c r="U102">
        <f>'Formato 6 a)'!G110</f>
        <v>33244.019999999997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179280</v>
      </c>
      <c r="Q103">
        <f>'Formato 6 a)'!C111</f>
        <v>108519.06000000003</v>
      </c>
      <c r="R103">
        <f>'Formato 6 a)'!D111</f>
        <v>287799.06</v>
      </c>
      <c r="S103">
        <f>'Formato 6 a)'!E111</f>
        <v>207455.11</v>
      </c>
      <c r="T103">
        <f>'Formato 6 a)'!F111</f>
        <v>207455.11</v>
      </c>
      <c r="U103">
        <f>'Formato 6 a)'!G111</f>
        <v>80343.950000000012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3078288</v>
      </c>
      <c r="Q104">
        <f>'Formato 6 a)'!C112</f>
        <v>326780.29000000004</v>
      </c>
      <c r="R104">
        <f>'Formato 6 a)'!D112</f>
        <v>3405068.29</v>
      </c>
      <c r="S104">
        <f>'Formato 6 a)'!E112</f>
        <v>1661435.44</v>
      </c>
      <c r="T104">
        <f>'Formato 6 a)'!F112</f>
        <v>1661435.44</v>
      </c>
      <c r="U104">
        <f>'Formato 6 a)'!G112</f>
        <v>1743632.85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1328837.99</v>
      </c>
      <c r="R115">
        <f>'Formato 6 a)'!D123</f>
        <v>1328837.99</v>
      </c>
      <c r="S115">
        <f>'Formato 6 a)'!E123</f>
        <v>115842.88</v>
      </c>
      <c r="T115">
        <f>'Formato 6 a)'!F123</f>
        <v>115842.88</v>
      </c>
      <c r="U115">
        <f>'Formato 6 a)'!G123</f>
        <v>1212995.1100000001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39773.1</v>
      </c>
      <c r="R116">
        <f>'Formato 6 a)'!D124</f>
        <v>39773.1</v>
      </c>
      <c r="S116">
        <f>'Formato 6 a)'!E124</f>
        <v>38513.99</v>
      </c>
      <c r="T116">
        <f>'Formato 6 a)'!F124</f>
        <v>38513.99</v>
      </c>
      <c r="U116">
        <f>'Formato 6 a)'!G124</f>
        <v>1259.1100000000006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1289064.8899999999</v>
      </c>
      <c r="R120">
        <f>'Formato 6 a)'!D128</f>
        <v>1289064.8899999999</v>
      </c>
      <c r="S120">
        <f>'Formato 6 a)'!E128</f>
        <v>77328.89</v>
      </c>
      <c r="T120">
        <f>'Formato 6 a)'!F128</f>
        <v>77328.89</v>
      </c>
      <c r="U120">
        <f>'Formato 6 a)'!G128</f>
        <v>1211736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89874672</v>
      </c>
      <c r="Q150">
        <f>'Formato 6 a)'!C159</f>
        <v>4302553.1899999985</v>
      </c>
      <c r="R150">
        <f>'Formato 6 a)'!D159</f>
        <v>94177225.189999998</v>
      </c>
      <c r="S150">
        <f>'Formato 6 a)'!E159</f>
        <v>67818830</v>
      </c>
      <c r="T150">
        <f>'Formato 6 a)'!F159</f>
        <v>67818830</v>
      </c>
      <c r="U150">
        <f>'Formato 6 a)'!G159</f>
        <v>26358395.189999998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0" t="s">
        <v>3290</v>
      </c>
      <c r="B1" s="170"/>
      <c r="C1" s="170"/>
      <c r="D1" s="170"/>
      <c r="E1" s="170"/>
      <c r="F1" s="170"/>
      <c r="G1" s="170"/>
    </row>
    <row r="2" spans="1:7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277</v>
      </c>
      <c r="B3" s="155"/>
      <c r="C3" s="155"/>
      <c r="D3" s="155"/>
      <c r="E3" s="155"/>
      <c r="F3" s="155"/>
      <c r="G3" s="156"/>
    </row>
    <row r="4" spans="1:7" x14ac:dyDescent="0.25">
      <c r="A4" s="154" t="s">
        <v>431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30 de septiembre de 2020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0</v>
      </c>
      <c r="B7" s="168" t="s">
        <v>279</v>
      </c>
      <c r="C7" s="168"/>
      <c r="D7" s="168"/>
      <c r="E7" s="168"/>
      <c r="F7" s="168"/>
      <c r="G7" s="172" t="s">
        <v>280</v>
      </c>
    </row>
    <row r="8" spans="1:7" ht="30" x14ac:dyDescent="0.25">
      <c r="A8" s="16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1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89874672</v>
      </c>
      <c r="C19" s="61">
        <f>SUM(C20:GASTO_E_FIN_02)</f>
        <v>4302553.1899999985</v>
      </c>
      <c r="D19" s="61">
        <f>SUM(D20:GASTO_E_FIN_03)</f>
        <v>94177225.189999998</v>
      </c>
      <c r="E19" s="61">
        <f>SUM(E20:GASTO_E_FIN_04)</f>
        <v>67818830</v>
      </c>
      <c r="F19" s="61">
        <f>SUM(F20:GASTO_E_FIN_05)</f>
        <v>67818830</v>
      </c>
      <c r="G19" s="61">
        <f>SUM(G20:GASTO_E_FIN_06)</f>
        <v>26358395.189999998</v>
      </c>
    </row>
    <row r="20" spans="1:7" s="24" customFormat="1" x14ac:dyDescent="0.25">
      <c r="A20" s="144" t="s">
        <v>432</v>
      </c>
      <c r="B20" s="60">
        <v>89874672</v>
      </c>
      <c r="C20" s="60">
        <v>4302553.1899999985</v>
      </c>
      <c r="D20" s="60">
        <v>94177225.189999998</v>
      </c>
      <c r="E20" s="60">
        <v>67818830</v>
      </c>
      <c r="F20" s="60">
        <v>67818830</v>
      </c>
      <c r="G20" s="60">
        <f>D20-E20</f>
        <v>26358395.189999998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89874672</v>
      </c>
      <c r="C29" s="61">
        <f>GASTO_NE_T2+GASTO_E_T2</f>
        <v>4302553.1899999985</v>
      </c>
      <c r="D29" s="61">
        <f>GASTO_NE_T3+GASTO_E_T3</f>
        <v>94177225.189999998</v>
      </c>
      <c r="E29" s="61">
        <f>GASTO_NE_T4+GASTO_E_T4</f>
        <v>67818830</v>
      </c>
      <c r="F29" s="61">
        <f>GASTO_NE_T5+GASTO_E_T5</f>
        <v>67818830</v>
      </c>
      <c r="G29" s="61">
        <f>GASTO_NE_T6+GASTO_E_T6</f>
        <v>26358395.189999998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89874672</v>
      </c>
      <c r="Q3" s="18">
        <f>GASTO_E_T2</f>
        <v>4302553.1899999985</v>
      </c>
      <c r="R3" s="18">
        <f>GASTO_E_T3</f>
        <v>94177225.189999998</v>
      </c>
      <c r="S3" s="18">
        <f>GASTO_E_T4</f>
        <v>67818830</v>
      </c>
      <c r="T3" s="18">
        <f>GASTO_E_T5</f>
        <v>67818830</v>
      </c>
      <c r="U3" s="18">
        <f>GASTO_E_T6</f>
        <v>26358395.189999998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89874672</v>
      </c>
      <c r="Q4" s="18">
        <f>TOTAL_E_T2</f>
        <v>4302553.1899999985</v>
      </c>
      <c r="R4" s="18">
        <f>TOTAL_E_T3</f>
        <v>94177225.189999998</v>
      </c>
      <c r="S4" s="18">
        <f>TOTAL_E_T4</f>
        <v>67818830</v>
      </c>
      <c r="T4" s="18">
        <f>TOTAL_E_T5</f>
        <v>67818830</v>
      </c>
      <c r="U4" s="18">
        <f>TOTAL_E_T6</f>
        <v>26358395.189999998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B51" sqref="B51:F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6" t="s">
        <v>3289</v>
      </c>
      <c r="B1" s="177"/>
      <c r="C1" s="177"/>
      <c r="D1" s="177"/>
      <c r="E1" s="177"/>
      <c r="F1" s="177"/>
      <c r="G1" s="177"/>
    </row>
    <row r="2" spans="1:7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396</v>
      </c>
      <c r="B3" s="155"/>
      <c r="C3" s="155"/>
      <c r="D3" s="155"/>
      <c r="E3" s="155"/>
      <c r="F3" s="155"/>
      <c r="G3" s="156"/>
    </row>
    <row r="4" spans="1:7" x14ac:dyDescent="0.25">
      <c r="A4" s="154" t="s">
        <v>397</v>
      </c>
      <c r="B4" s="155"/>
      <c r="C4" s="155"/>
      <c r="D4" s="155"/>
      <c r="E4" s="155"/>
      <c r="F4" s="155"/>
      <c r="G4" s="156"/>
    </row>
    <row r="5" spans="1:7" ht="14.25" x14ac:dyDescent="0.45">
      <c r="A5" s="157" t="str">
        <f>TRIMESTRE</f>
        <v>Del 1 de enero al 30 de septiembre de 2020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55" t="s">
        <v>0</v>
      </c>
      <c r="B7" s="160" t="s">
        <v>279</v>
      </c>
      <c r="C7" s="161"/>
      <c r="D7" s="161"/>
      <c r="E7" s="161"/>
      <c r="F7" s="162"/>
      <c r="G7" s="172" t="s">
        <v>3286</v>
      </c>
    </row>
    <row r="8" spans="1:7" ht="30.75" customHeight="1" x14ac:dyDescent="0.25">
      <c r="A8" s="15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1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89874672</v>
      </c>
      <c r="C43" s="73">
        <f t="shared" ref="C43:G43" si="9">SUM(C44,C53,C61,C71)</f>
        <v>4302553.1899999985</v>
      </c>
      <c r="D43" s="73">
        <f t="shared" si="9"/>
        <v>94177225.189999998</v>
      </c>
      <c r="E43" s="73">
        <f t="shared" si="9"/>
        <v>67818830</v>
      </c>
      <c r="F43" s="73">
        <f t="shared" si="9"/>
        <v>67818830</v>
      </c>
      <c r="G43" s="73">
        <f t="shared" si="9"/>
        <v>26358395.189999998</v>
      </c>
    </row>
    <row r="44" spans="1:7" x14ac:dyDescent="0.25">
      <c r="A44" s="53" t="s">
        <v>430</v>
      </c>
      <c r="B44" s="72">
        <f>SUM(B45:B52)</f>
        <v>89874672</v>
      </c>
      <c r="C44" s="72">
        <f t="shared" ref="C44:G44" si="10">SUM(C45:C52)</f>
        <v>4302553.1899999985</v>
      </c>
      <c r="D44" s="72">
        <f t="shared" si="10"/>
        <v>94177225.189999998</v>
      </c>
      <c r="E44" s="72">
        <f t="shared" si="10"/>
        <v>67818830</v>
      </c>
      <c r="F44" s="72">
        <f t="shared" si="10"/>
        <v>67818830</v>
      </c>
      <c r="G44" s="72">
        <f t="shared" si="10"/>
        <v>26358395.189999998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89874672</v>
      </c>
      <c r="C51" s="72">
        <v>4302553.1899999985</v>
      </c>
      <c r="D51" s="72">
        <v>94177225.189999998</v>
      </c>
      <c r="E51" s="72">
        <v>67818830</v>
      </c>
      <c r="F51" s="72">
        <v>67818830</v>
      </c>
      <c r="G51" s="72">
        <f t="shared" si="11"/>
        <v>26358395.189999998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89874672</v>
      </c>
      <c r="C77" s="73">
        <f t="shared" ref="C77:F77" si="18">C43+C9</f>
        <v>4302553.1899999985</v>
      </c>
      <c r="D77" s="73">
        <f t="shared" si="18"/>
        <v>94177225.189999998</v>
      </c>
      <c r="E77" s="73">
        <f t="shared" si="18"/>
        <v>67818830</v>
      </c>
      <c r="F77" s="73">
        <f t="shared" si="18"/>
        <v>67818830</v>
      </c>
      <c r="G77" s="73">
        <f>G43+G9</f>
        <v>26358395.189999998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89874672</v>
      </c>
      <c r="Q35" s="18">
        <f>'Formato 6 c)'!C43</f>
        <v>4302553.1899999985</v>
      </c>
      <c r="R35" s="18">
        <f>'Formato 6 c)'!D43</f>
        <v>94177225.189999998</v>
      </c>
      <c r="S35" s="18">
        <f>'Formato 6 c)'!E43</f>
        <v>67818830</v>
      </c>
      <c r="T35" s="18">
        <f>'Formato 6 c)'!F43</f>
        <v>67818830</v>
      </c>
      <c r="U35" s="18">
        <f>'Formato 6 c)'!G43</f>
        <v>26358395.189999998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89874672</v>
      </c>
      <c r="Q36" s="18">
        <f>'Formato 6 c)'!C44</f>
        <v>4302553.1899999985</v>
      </c>
      <c r="R36" s="18">
        <f>'Formato 6 c)'!D44</f>
        <v>94177225.189999998</v>
      </c>
      <c r="S36" s="18">
        <f>'Formato 6 c)'!E44</f>
        <v>67818830</v>
      </c>
      <c r="T36" s="18">
        <f>'Formato 6 c)'!F44</f>
        <v>67818830</v>
      </c>
      <c r="U36" s="18">
        <f>'Formato 6 c)'!G44</f>
        <v>26358395.189999998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89874672</v>
      </c>
      <c r="Q43" s="18">
        <f>'Formato 6 c)'!C51</f>
        <v>4302553.1899999985</v>
      </c>
      <c r="R43" s="18">
        <f>'Formato 6 c)'!D51</f>
        <v>94177225.189999998</v>
      </c>
      <c r="S43" s="18">
        <f>'Formato 6 c)'!E51</f>
        <v>67818830</v>
      </c>
      <c r="T43" s="18">
        <f>'Formato 6 c)'!F51</f>
        <v>67818830</v>
      </c>
      <c r="U43" s="18">
        <f>'Formato 6 c)'!G51</f>
        <v>26358395.189999998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89874672</v>
      </c>
      <c r="Q68" s="18">
        <f>'Formato 6 c)'!C77</f>
        <v>4302553.1899999985</v>
      </c>
      <c r="R68" s="18">
        <f>'Formato 6 c)'!D77</f>
        <v>94177225.189999998</v>
      </c>
      <c r="S68" s="18">
        <f>'Formato 6 c)'!E77</f>
        <v>67818830</v>
      </c>
      <c r="T68" s="18">
        <f>'Formato 6 c)'!F77</f>
        <v>67818830</v>
      </c>
      <c r="U68" s="18">
        <f>'Formato 6 c)'!G77</f>
        <v>26358395.189999998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0" t="s">
        <v>3287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399</v>
      </c>
      <c r="B4" s="158"/>
      <c r="C4" s="158"/>
      <c r="D4" s="158"/>
      <c r="E4" s="158"/>
      <c r="F4" s="158"/>
      <c r="G4" s="159"/>
    </row>
    <row r="5" spans="1:7" ht="14.25" x14ac:dyDescent="0.45">
      <c r="A5" s="157" t="str">
        <f>TRIMESTRE</f>
        <v>Del 1 de enero al 30 de septiembre de 2020 (b)</v>
      </c>
      <c r="B5" s="158"/>
      <c r="C5" s="158"/>
      <c r="D5" s="158"/>
      <c r="E5" s="158"/>
      <c r="F5" s="158"/>
      <c r="G5" s="159"/>
    </row>
    <row r="6" spans="1:7" ht="14.25" x14ac:dyDescent="0.4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361</v>
      </c>
      <c r="B7" s="171" t="s">
        <v>279</v>
      </c>
      <c r="C7" s="171"/>
      <c r="D7" s="171"/>
      <c r="E7" s="171"/>
      <c r="F7" s="171"/>
      <c r="G7" s="171" t="s">
        <v>280</v>
      </c>
    </row>
    <row r="8" spans="1:7" ht="29.25" customHeight="1" x14ac:dyDescent="0.25">
      <c r="A8" s="16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8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78599532</v>
      </c>
      <c r="C21" s="67">
        <f t="shared" ref="C21:F21" si="4">SUM(C22,C23,C24,C27,C28,C31)</f>
        <v>1343124.9999999977</v>
      </c>
      <c r="D21" s="66">
        <f t="shared" si="4"/>
        <v>79942657</v>
      </c>
      <c r="E21" s="66">
        <f t="shared" si="4"/>
        <v>58891976.770000003</v>
      </c>
      <c r="F21" s="66">
        <f t="shared" si="4"/>
        <v>58891976.770000003</v>
      </c>
      <c r="G21" s="66">
        <f>SUM(G22,G23,G24,G27,G28,G31)</f>
        <v>21050680.229999997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78599532</v>
      </c>
      <c r="C27" s="67">
        <v>1343124.9999999977</v>
      </c>
      <c r="D27" s="67">
        <v>79942657</v>
      </c>
      <c r="E27" s="67">
        <v>58891976.770000003</v>
      </c>
      <c r="F27" s="67">
        <v>58891976.770000003</v>
      </c>
      <c r="G27" s="67">
        <f t="shared" si="6"/>
        <v>21050680.229999997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78599532</v>
      </c>
      <c r="C33" s="66">
        <f t="shared" ref="C33:G33" si="9">C21+C9</f>
        <v>1343124.9999999977</v>
      </c>
      <c r="D33" s="66">
        <f t="shared" si="9"/>
        <v>79942657</v>
      </c>
      <c r="E33" s="66">
        <f t="shared" si="9"/>
        <v>58891976.770000003</v>
      </c>
      <c r="F33" s="66">
        <f t="shared" si="9"/>
        <v>58891976.770000003</v>
      </c>
      <c r="G33" s="66">
        <f t="shared" si="9"/>
        <v>21050680.229999997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78599532</v>
      </c>
      <c r="Q13" s="18">
        <f>'Formato 6 d)'!C21</f>
        <v>1343124.9999999977</v>
      </c>
      <c r="R13" s="18">
        <f>'Formato 6 d)'!D21</f>
        <v>79942657</v>
      </c>
      <c r="S13" s="18">
        <f>'Formato 6 d)'!E21</f>
        <v>58891976.770000003</v>
      </c>
      <c r="T13" s="18">
        <f>'Formato 6 d)'!F21</f>
        <v>58891976.770000003</v>
      </c>
      <c r="U13" s="18">
        <f>'Formato 6 d)'!G21</f>
        <v>21050680.229999997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78599532</v>
      </c>
      <c r="Q19" s="18">
        <f>'Formato 6 d)'!C27</f>
        <v>1343124.9999999977</v>
      </c>
      <c r="R19" s="18">
        <f>'Formato 6 d)'!D27</f>
        <v>79942657</v>
      </c>
      <c r="S19" s="18">
        <f>'Formato 6 d)'!E27</f>
        <v>58891976.770000003</v>
      </c>
      <c r="T19" s="18">
        <f>'Formato 6 d)'!F27</f>
        <v>58891976.770000003</v>
      </c>
      <c r="U19" s="18">
        <f>'Formato 6 d)'!G27</f>
        <v>21050680.229999997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78599532</v>
      </c>
      <c r="Q24" s="18">
        <f>'Formato 6 d)'!C33</f>
        <v>1343124.9999999977</v>
      </c>
      <c r="R24" s="18">
        <f>'Formato 6 d)'!D33</f>
        <v>79942657</v>
      </c>
      <c r="S24" s="18">
        <f>'Formato 6 d)'!E33</f>
        <v>58891976.770000003</v>
      </c>
      <c r="T24" s="18">
        <f>'Formato 6 d)'!F33</f>
        <v>58891976.770000003</v>
      </c>
      <c r="U24" s="18">
        <f>'Formato 6 d)'!G33</f>
        <v>21050680.229999997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19" sqref="B1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9" t="s">
        <v>413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414</v>
      </c>
      <c r="B3" s="155"/>
      <c r="C3" s="155"/>
      <c r="D3" s="155"/>
      <c r="E3" s="155"/>
      <c r="F3" s="155"/>
      <c r="G3" s="156"/>
    </row>
    <row r="4" spans="1:7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x14ac:dyDescent="0.25">
      <c r="A6" s="166" t="s">
        <v>3288</v>
      </c>
      <c r="B6" s="51">
        <f>ANIO1P</f>
        <v>2021</v>
      </c>
      <c r="C6" s="179" t="str">
        <f>ANIO2P</f>
        <v>2022 (d)</v>
      </c>
      <c r="D6" s="179" t="str">
        <f>ANIO3P</f>
        <v>2023 (d)</v>
      </c>
      <c r="E6" s="179" t="str">
        <f>ANIO4P</f>
        <v>2024 (d)</v>
      </c>
      <c r="F6" s="179" t="str">
        <f>ANIO5P</f>
        <v>2025 (d)</v>
      </c>
      <c r="G6" s="179" t="str">
        <f>ANIO6P</f>
        <v>2026 (d)</v>
      </c>
    </row>
    <row r="7" spans="1:7" ht="48" customHeight="1" x14ac:dyDescent="0.25">
      <c r="A7" s="167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24" sqref="B2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9" t="s">
        <v>451</v>
      </c>
      <c r="B1" s="169"/>
      <c r="C1" s="169"/>
      <c r="D1" s="169"/>
      <c r="E1" s="169"/>
      <c r="F1" s="169"/>
      <c r="G1" s="169"/>
    </row>
    <row r="2" spans="1:7" customFormat="1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customFormat="1" ht="14.25" x14ac:dyDescent="0.45">
      <c r="A3" s="154" t="s">
        <v>452</v>
      </c>
      <c r="B3" s="155"/>
      <c r="C3" s="155"/>
      <c r="D3" s="155"/>
      <c r="E3" s="155"/>
      <c r="F3" s="155"/>
      <c r="G3" s="156"/>
    </row>
    <row r="4" spans="1:7" customFormat="1" ht="14.25" x14ac:dyDescent="0.45">
      <c r="A4" s="154" t="s">
        <v>118</v>
      </c>
      <c r="B4" s="155"/>
      <c r="C4" s="155"/>
      <c r="D4" s="155"/>
      <c r="E4" s="155"/>
      <c r="F4" s="155"/>
      <c r="G4" s="156"/>
    </row>
    <row r="5" spans="1:7" customFormat="1" ht="14.25" x14ac:dyDescent="0.45">
      <c r="A5" s="154" t="s">
        <v>415</v>
      </c>
      <c r="B5" s="155"/>
      <c r="C5" s="155"/>
      <c r="D5" s="155"/>
      <c r="E5" s="155"/>
      <c r="F5" s="155"/>
      <c r="G5" s="156"/>
    </row>
    <row r="6" spans="1:7" customFormat="1" x14ac:dyDescent="0.25">
      <c r="A6" s="181" t="s">
        <v>3142</v>
      </c>
      <c r="B6" s="51">
        <f>ANIO1P</f>
        <v>2021</v>
      </c>
      <c r="C6" s="179" t="str">
        <f>ANIO2P</f>
        <v>2022 (d)</v>
      </c>
      <c r="D6" s="179" t="str">
        <f>ANIO3P</f>
        <v>2023 (d)</v>
      </c>
      <c r="E6" s="179" t="str">
        <f>ANIO4P</f>
        <v>2024 (d)</v>
      </c>
      <c r="F6" s="179" t="str">
        <f>ANIO5P</f>
        <v>2025 (d)</v>
      </c>
      <c r="G6" s="179" t="str">
        <f>ANIO6P</f>
        <v>2026 (d)</v>
      </c>
    </row>
    <row r="7" spans="1:7" customFormat="1" ht="48" customHeight="1" x14ac:dyDescent="0.25">
      <c r="A7" s="182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G8" sqref="G8:G1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466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467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6" t="s">
        <v>3288</v>
      </c>
      <c r="B5" s="184" t="str">
        <f>ANIO5R</f>
        <v>2015 ¹ (c)</v>
      </c>
      <c r="C5" s="184" t="str">
        <f>ANIO4R</f>
        <v>2016 ¹ (c)</v>
      </c>
      <c r="D5" s="184" t="str">
        <f>ANIO3R</f>
        <v>2017 ¹ (c)</v>
      </c>
      <c r="E5" s="184" t="str">
        <f>ANIO2R</f>
        <v>2018 ¹ (c)</v>
      </c>
      <c r="F5" s="184" t="str">
        <f>ANIO1R</f>
        <v>2019 ¹ (c)</v>
      </c>
      <c r="G5" s="51">
        <f>ANIO_INFORME</f>
        <v>2020</v>
      </c>
    </row>
    <row r="6" spans="1:7" ht="32.1" customHeight="1" x14ac:dyDescent="0.25">
      <c r="A6" s="187"/>
      <c r="B6" s="185"/>
      <c r="C6" s="185"/>
      <c r="D6" s="185"/>
      <c r="E6" s="185"/>
      <c r="F6" s="185"/>
      <c r="G6" s="88" t="s">
        <v>3294</v>
      </c>
    </row>
    <row r="7" spans="1:7" x14ac:dyDescent="0.25">
      <c r="A7" s="52" t="s">
        <v>468</v>
      </c>
      <c r="B7" s="59">
        <f>SUM(B8:B19)</f>
        <v>56637381.269999996</v>
      </c>
      <c r="C7" s="59">
        <f t="shared" ref="C7:G7" si="0">SUM(C8:C19)</f>
        <v>53936668.219999999</v>
      </c>
      <c r="D7" s="59">
        <f t="shared" si="0"/>
        <v>57671021.799999997</v>
      </c>
      <c r="E7" s="59">
        <f t="shared" si="0"/>
        <v>71515375.049999997</v>
      </c>
      <c r="F7" s="59">
        <f t="shared" si="0"/>
        <v>82619279.050000012</v>
      </c>
      <c r="G7" s="59">
        <f t="shared" si="0"/>
        <v>74085506.310000002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9712570.1099999994</v>
      </c>
      <c r="C14" s="60">
        <v>8360832.0599999996</v>
      </c>
      <c r="D14" s="60">
        <v>9447713.8399999999</v>
      </c>
      <c r="E14" s="60">
        <v>10071669</v>
      </c>
      <c r="F14" s="60">
        <v>7354514.3200000003</v>
      </c>
      <c r="G14" s="60">
        <v>4283332.32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46711290</v>
      </c>
      <c r="C17" s="60">
        <v>45522629.189999998</v>
      </c>
      <c r="D17" s="60">
        <v>48223307.960000001</v>
      </c>
      <c r="E17" s="60">
        <v>61443706.049999997</v>
      </c>
      <c r="F17" s="60">
        <v>75264764.730000004</v>
      </c>
      <c r="G17" s="60">
        <v>69802173.989999995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213521.16</v>
      </c>
      <c r="C19" s="60">
        <v>53206.97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56637381.269999996</v>
      </c>
      <c r="C31" s="61">
        <f t="shared" ref="C31:G31" si="3">C7+C21+C28</f>
        <v>53936668.219999999</v>
      </c>
      <c r="D31" s="61">
        <f t="shared" si="3"/>
        <v>57671021.799999997</v>
      </c>
      <c r="E31" s="61">
        <f t="shared" si="3"/>
        <v>71515375.049999997</v>
      </c>
      <c r="F31" s="61">
        <f t="shared" si="3"/>
        <v>82619279.050000012</v>
      </c>
      <c r="G31" s="61">
        <f t="shared" si="3"/>
        <v>74085506.310000002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3" t="s">
        <v>3292</v>
      </c>
      <c r="B39" s="183"/>
      <c r="C39" s="183"/>
      <c r="D39" s="183"/>
      <c r="E39" s="183"/>
      <c r="F39" s="183"/>
      <c r="G39" s="183"/>
    </row>
    <row r="40" spans="1:7" ht="15" customHeight="1" x14ac:dyDescent="0.25">
      <c r="A40" s="183" t="s">
        <v>3293</v>
      </c>
      <c r="B40" s="183"/>
      <c r="C40" s="183"/>
      <c r="D40" s="183"/>
      <c r="E40" s="183"/>
      <c r="F40" s="183"/>
      <c r="G40" s="18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56637381.269999996</v>
      </c>
      <c r="Q2" s="18">
        <f>'Formato 7 c)'!C7</f>
        <v>53936668.219999999</v>
      </c>
      <c r="R2" s="18">
        <f>'Formato 7 c)'!D7</f>
        <v>57671021.799999997</v>
      </c>
      <c r="S2" s="18">
        <f>'Formato 7 c)'!E7</f>
        <v>71515375.049999997</v>
      </c>
      <c r="T2" s="18">
        <f>'Formato 7 c)'!F7</f>
        <v>82619279.050000012</v>
      </c>
      <c r="U2" s="18">
        <f>'Formato 7 c)'!G7</f>
        <v>74085506.310000002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9712570.1099999994</v>
      </c>
      <c r="Q9" s="18">
        <f>'Formato 7 c)'!C14</f>
        <v>8360832.0599999996</v>
      </c>
      <c r="R9" s="18">
        <f>'Formato 7 c)'!D14</f>
        <v>9447713.8399999999</v>
      </c>
      <c r="S9" s="18">
        <f>'Formato 7 c)'!E14</f>
        <v>10071669</v>
      </c>
      <c r="T9" s="18">
        <f>'Formato 7 c)'!F14</f>
        <v>7354514.3200000003</v>
      </c>
      <c r="U9" s="18">
        <f>'Formato 7 c)'!G14</f>
        <v>4283332.32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46711290</v>
      </c>
      <c r="Q12" s="18">
        <f>'Formato 7 c)'!C17</f>
        <v>45522629.189999998</v>
      </c>
      <c r="R12" s="18">
        <f>'Formato 7 c)'!D17</f>
        <v>48223307.960000001</v>
      </c>
      <c r="S12" s="18">
        <f>'Formato 7 c)'!E17</f>
        <v>61443706.049999997</v>
      </c>
      <c r="T12" s="18">
        <f>'Formato 7 c)'!F17</f>
        <v>75264764.730000004</v>
      </c>
      <c r="U12" s="18">
        <f>'Formato 7 c)'!G17</f>
        <v>69802173.989999995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213521.16</v>
      </c>
      <c r="Q14" s="18">
        <f>'Formato 7 c)'!C19</f>
        <v>53206.97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56637381.269999996</v>
      </c>
      <c r="Q23" s="18">
        <f>'Formato 7 c)'!C31</f>
        <v>53936668.219999999</v>
      </c>
      <c r="R23" s="18">
        <f>'Formato 7 c)'!D31</f>
        <v>57671021.799999997</v>
      </c>
      <c r="S23" s="18">
        <f>'Formato 7 c)'!E31</f>
        <v>71515375.049999997</v>
      </c>
      <c r="T23" s="18">
        <f>'Formato 7 c)'!F31</f>
        <v>82619279.050000012</v>
      </c>
      <c r="U23" s="18">
        <f>'Formato 7 c)'!G31</f>
        <v>74085506.310000002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9" t="s">
        <v>490</v>
      </c>
      <c r="B1" s="169"/>
      <c r="C1" s="169"/>
      <c r="D1" s="169"/>
      <c r="E1" s="169"/>
      <c r="F1" s="169"/>
      <c r="G1" s="169"/>
    </row>
    <row r="2" spans="1:7" ht="14.25" x14ac:dyDescent="0.4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ht="14.25" x14ac:dyDescent="0.45">
      <c r="A3" s="154" t="s">
        <v>491</v>
      </c>
      <c r="B3" s="155"/>
      <c r="C3" s="155"/>
      <c r="D3" s="155"/>
      <c r="E3" s="155"/>
      <c r="F3" s="155"/>
      <c r="G3" s="156"/>
    </row>
    <row r="4" spans="1:7" ht="14.25" x14ac:dyDescent="0.4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8" t="s">
        <v>3142</v>
      </c>
      <c r="B5" s="184" t="str">
        <f>ANIO5R</f>
        <v>2015 ¹ (c)</v>
      </c>
      <c r="C5" s="184" t="str">
        <f>ANIO4R</f>
        <v>2016 ¹ (c)</v>
      </c>
      <c r="D5" s="184" t="str">
        <f>ANIO3R</f>
        <v>2017 ¹ (c)</v>
      </c>
      <c r="E5" s="184" t="str">
        <f>ANIO2R</f>
        <v>2018 ¹ (c)</v>
      </c>
      <c r="F5" s="184" t="str">
        <f>ANIO1R</f>
        <v>2019 ¹ (c)</v>
      </c>
      <c r="G5" s="51">
        <f>ANIO_INFORME</f>
        <v>2020</v>
      </c>
    </row>
    <row r="6" spans="1:7" ht="32.1" customHeight="1" x14ac:dyDescent="0.25">
      <c r="A6" s="189"/>
      <c r="B6" s="185"/>
      <c r="C6" s="185"/>
      <c r="D6" s="185"/>
      <c r="E6" s="185"/>
      <c r="F6" s="185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59133106.920000002</v>
      </c>
      <c r="C18" s="61">
        <f t="shared" ref="C18:G18" si="1">SUM(C19:C27)</f>
        <v>55933755.910000011</v>
      </c>
      <c r="D18" s="61">
        <f t="shared" si="1"/>
        <v>52172424.149999999</v>
      </c>
      <c r="E18" s="61">
        <f t="shared" si="1"/>
        <v>58498463.039999992</v>
      </c>
      <c r="F18" s="61">
        <f t="shared" si="1"/>
        <v>70343622.579999998</v>
      </c>
      <c r="G18" s="61">
        <f t="shared" si="1"/>
        <v>67818830</v>
      </c>
    </row>
    <row r="19" spans="1:7" x14ac:dyDescent="0.25">
      <c r="A19" s="53" t="s">
        <v>454</v>
      </c>
      <c r="B19" s="60">
        <v>39597294.469999999</v>
      </c>
      <c r="C19" s="60">
        <v>41395867.120000005</v>
      </c>
      <c r="D19" s="60">
        <v>43032864.07</v>
      </c>
      <c r="E19" s="60">
        <v>47485781.259999998</v>
      </c>
      <c r="F19" s="60">
        <v>50288493.449999996</v>
      </c>
      <c r="G19" s="60">
        <v>58891976.770000003</v>
      </c>
    </row>
    <row r="20" spans="1:7" x14ac:dyDescent="0.25">
      <c r="A20" s="53" t="s">
        <v>455</v>
      </c>
      <c r="B20" s="60">
        <v>3933525.07</v>
      </c>
      <c r="C20" s="60">
        <v>4598531.71</v>
      </c>
      <c r="D20" s="60">
        <v>3485685.94</v>
      </c>
      <c r="E20" s="60">
        <v>4027682.82</v>
      </c>
      <c r="F20" s="60">
        <v>4540397.74</v>
      </c>
      <c r="G20" s="60">
        <v>4607504.7699999996</v>
      </c>
    </row>
    <row r="21" spans="1:7" x14ac:dyDescent="0.25">
      <c r="A21" s="53" t="s">
        <v>456</v>
      </c>
      <c r="B21" s="60">
        <v>5687770.7800000003</v>
      </c>
      <c r="C21" s="60">
        <v>5311338.95</v>
      </c>
      <c r="D21" s="60">
        <v>4607008.9399999995</v>
      </c>
      <c r="E21" s="60">
        <v>5462400.7699999996</v>
      </c>
      <c r="F21" s="60">
        <v>6687374.6400000006</v>
      </c>
      <c r="G21" s="60">
        <v>4203505.58</v>
      </c>
    </row>
    <row r="22" spans="1:7" x14ac:dyDescent="0.25">
      <c r="A22" s="53" t="s">
        <v>457</v>
      </c>
      <c r="B22" s="60"/>
      <c r="C22" s="60"/>
      <c r="D22" s="60"/>
      <c r="E22" s="60"/>
      <c r="F22" s="60">
        <v>0</v>
      </c>
      <c r="G22" s="60">
        <v>0</v>
      </c>
    </row>
    <row r="23" spans="1:7" x14ac:dyDescent="0.25">
      <c r="A23" s="53" t="s">
        <v>458</v>
      </c>
      <c r="B23" s="60">
        <v>9914516.5999999996</v>
      </c>
      <c r="C23" s="60">
        <v>4628018.13</v>
      </c>
      <c r="D23" s="60">
        <v>1046865.2000000001</v>
      </c>
      <c r="E23" s="60">
        <v>1522598.19</v>
      </c>
      <c r="F23" s="60">
        <v>8827356.75</v>
      </c>
      <c r="G23" s="60">
        <v>115842.88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59133106.920000002</v>
      </c>
      <c r="C29" s="60">
        <f t="shared" ref="C29:G29" si="2">C7+C18</f>
        <v>55933755.910000011</v>
      </c>
      <c r="D29" s="60">
        <f t="shared" si="2"/>
        <v>52172424.149999999</v>
      </c>
      <c r="E29" s="60">
        <f t="shared" si="2"/>
        <v>58498463.039999992</v>
      </c>
      <c r="F29" s="60">
        <f t="shared" si="2"/>
        <v>70343622.579999998</v>
      </c>
      <c r="G29" s="60">
        <f t="shared" si="2"/>
        <v>67818830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3" t="s">
        <v>3292</v>
      </c>
      <c r="B32" s="183"/>
      <c r="C32" s="183"/>
      <c r="D32" s="183"/>
      <c r="E32" s="183"/>
      <c r="F32" s="183"/>
      <c r="G32" s="183"/>
    </row>
    <row r="33" spans="1:7" x14ac:dyDescent="0.25">
      <c r="A33" s="183" t="s">
        <v>3293</v>
      </c>
      <c r="B33" s="183"/>
      <c r="C33" s="183"/>
      <c r="D33" s="183"/>
      <c r="E33" s="183"/>
      <c r="F33" s="183"/>
      <c r="G33" s="18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59133106.920000002</v>
      </c>
      <c r="Q12" s="18">
        <f>'Formato 7 d)'!C18</f>
        <v>55933755.910000011</v>
      </c>
      <c r="R12" s="18">
        <f>'Formato 7 d)'!D18</f>
        <v>52172424.149999999</v>
      </c>
      <c r="S12" s="18">
        <f>'Formato 7 d)'!E18</f>
        <v>58498463.039999992</v>
      </c>
      <c r="T12" s="18">
        <f>'Formato 7 d)'!F18</f>
        <v>70343622.579999998</v>
      </c>
      <c r="U12" s="18">
        <f>'Formato 7 d)'!G18</f>
        <v>67818830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39597294.469999999</v>
      </c>
      <c r="Q13" s="18">
        <f>'Formato 7 d)'!C19</f>
        <v>41395867.120000005</v>
      </c>
      <c r="R13" s="18">
        <f>'Formato 7 d)'!D19</f>
        <v>43032864.07</v>
      </c>
      <c r="S13" s="18">
        <f>'Formato 7 d)'!E19</f>
        <v>47485781.259999998</v>
      </c>
      <c r="T13" s="18">
        <f>'Formato 7 d)'!F19</f>
        <v>50288493.449999996</v>
      </c>
      <c r="U13" s="18">
        <f>'Formato 7 d)'!G19</f>
        <v>58891976.770000003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3933525.07</v>
      </c>
      <c r="Q14" s="18">
        <f>'Formato 7 d)'!C20</f>
        <v>4598531.71</v>
      </c>
      <c r="R14" s="18">
        <f>'Formato 7 d)'!D20</f>
        <v>3485685.94</v>
      </c>
      <c r="S14" s="18">
        <f>'Formato 7 d)'!E20</f>
        <v>4027682.82</v>
      </c>
      <c r="T14" s="18">
        <f>'Formato 7 d)'!F20</f>
        <v>4540397.74</v>
      </c>
      <c r="U14" s="18">
        <f>'Formato 7 d)'!G20</f>
        <v>4607504.7699999996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5687770.7800000003</v>
      </c>
      <c r="Q15" s="18">
        <f>'Formato 7 d)'!C21</f>
        <v>5311338.95</v>
      </c>
      <c r="R15" s="18">
        <f>'Formato 7 d)'!D21</f>
        <v>4607008.9399999995</v>
      </c>
      <c r="S15" s="18">
        <f>'Formato 7 d)'!E21</f>
        <v>5462400.7699999996</v>
      </c>
      <c r="T15" s="18">
        <f>'Formato 7 d)'!F21</f>
        <v>6687374.6400000006</v>
      </c>
      <c r="U15" s="18">
        <f>'Formato 7 d)'!G21</f>
        <v>4203505.58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9914516.5999999996</v>
      </c>
      <c r="Q17" s="18">
        <f>'Formato 7 d)'!C23</f>
        <v>4628018.13</v>
      </c>
      <c r="R17" s="18">
        <f>'Formato 7 d)'!D23</f>
        <v>1046865.2000000001</v>
      </c>
      <c r="S17" s="18">
        <f>'Formato 7 d)'!E23</f>
        <v>1522598.19</v>
      </c>
      <c r="T17" s="18">
        <f>'Formato 7 d)'!F23</f>
        <v>8827356.75</v>
      </c>
      <c r="U17" s="18">
        <f>'Formato 7 d)'!G23</f>
        <v>115842.88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59133106.920000002</v>
      </c>
      <c r="Q22" s="18">
        <f>'Formato 7 d)'!C29</f>
        <v>55933755.910000011</v>
      </c>
      <c r="R22" s="18">
        <f>'Formato 7 d)'!D29</f>
        <v>52172424.149999999</v>
      </c>
      <c r="S22" s="18">
        <f>'Formato 7 d)'!E29</f>
        <v>58498463.039999992</v>
      </c>
      <c r="T22" s="18">
        <f>'Formato 7 d)'!F29</f>
        <v>70343622.579999998</v>
      </c>
      <c r="U22" s="18">
        <f>'Formato 7 d)'!G29</f>
        <v>67818830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B65" sqref="B65:F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3" t="s">
        <v>495</v>
      </c>
      <c r="B1" s="163"/>
      <c r="C1" s="163"/>
      <c r="D1" s="163"/>
      <c r="E1" s="163"/>
      <c r="F1" s="163"/>
      <c r="G1" s="111"/>
    </row>
    <row r="2" spans="1:7" ht="14.25" x14ac:dyDescent="0.45">
      <c r="A2" s="151" t="str">
        <f>ENTE_PUBLICO</f>
        <v>PATRONATO DE BOMBEROS DE LEON GTO., Gobierno del Estado de Guanajuato</v>
      </c>
      <c r="B2" s="152"/>
      <c r="C2" s="152"/>
      <c r="D2" s="152"/>
      <c r="E2" s="152"/>
      <c r="F2" s="153"/>
    </row>
    <row r="3" spans="1:7" ht="14.25" x14ac:dyDescent="0.45">
      <c r="A3" s="160" t="s">
        <v>496</v>
      </c>
      <c r="B3" s="161"/>
      <c r="C3" s="161"/>
      <c r="D3" s="161"/>
      <c r="E3" s="161"/>
      <c r="F3" s="162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</row>
    <row r="12" spans="1:7" x14ac:dyDescent="0.25">
      <c r="A12" s="139" t="s">
        <v>508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</row>
    <row r="13" spans="1:7" x14ac:dyDescent="0.25">
      <c r="A13" s="139" t="s">
        <v>509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x14ac:dyDescent="0.2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x14ac:dyDescent="0.25">
      <c r="A18" s="137" t="s">
        <v>511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</row>
    <row r="19" spans="1:6" x14ac:dyDescent="0.25">
      <c r="A19" s="137" t="s">
        <v>512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</row>
    <row r="20" spans="1:6" x14ac:dyDescent="0.25">
      <c r="A20" s="137" t="s">
        <v>513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</row>
    <row r="21" spans="1:6" x14ac:dyDescent="0.25">
      <c r="A21" s="137" t="s">
        <v>514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6" x14ac:dyDescent="0.25">
      <c r="A22" s="64" t="s">
        <v>515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</row>
    <row r="23" spans="1:6" x14ac:dyDescent="0.25">
      <c r="A23" s="64" t="s">
        <v>516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</row>
    <row r="24" spans="1:6" x14ac:dyDescent="0.25">
      <c r="A24" s="64" t="s">
        <v>517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</row>
    <row r="25" spans="1:6" x14ac:dyDescent="0.25">
      <c r="A25" s="137" t="s">
        <v>518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</row>
    <row r="32" spans="1:6" x14ac:dyDescent="0.25">
      <c r="A32" s="137" t="s">
        <v>510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</row>
    <row r="33" spans="1:6" x14ac:dyDescent="0.25">
      <c r="A33" s="137" t="s">
        <v>522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</row>
    <row r="37" spans="1:6" x14ac:dyDescent="0.25">
      <c r="A37" s="137" t="s">
        <v>525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</row>
    <row r="38" spans="1:6" x14ac:dyDescent="0.25">
      <c r="A38" s="137" t="s">
        <v>526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146">
        <v>0</v>
      </c>
      <c r="C43" s="146">
        <v>0</v>
      </c>
      <c r="D43" s="146">
        <v>0</v>
      </c>
      <c r="E43" s="146">
        <v>0</v>
      </c>
      <c r="F43" s="146">
        <v>0</v>
      </c>
    </row>
    <row r="44" spans="1:6" x14ac:dyDescent="0.25">
      <c r="A44" s="137" t="s">
        <v>530</v>
      </c>
      <c r="B44" s="146">
        <v>0</v>
      </c>
      <c r="C44" s="146">
        <v>0</v>
      </c>
      <c r="D44" s="146">
        <v>0</v>
      </c>
      <c r="E44" s="146">
        <v>0</v>
      </c>
      <c r="F44" s="146">
        <v>0</v>
      </c>
    </row>
    <row r="45" spans="1:6" x14ac:dyDescent="0.25">
      <c r="A45" s="137" t="s">
        <v>531</v>
      </c>
      <c r="B45" s="146">
        <v>0</v>
      </c>
      <c r="C45" s="146">
        <v>0</v>
      </c>
      <c r="D45" s="146">
        <v>0</v>
      </c>
      <c r="E45" s="146">
        <v>0</v>
      </c>
      <c r="F45" s="146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146">
        <v>0</v>
      </c>
      <c r="C52" s="146">
        <v>0</v>
      </c>
      <c r="D52" s="146">
        <v>0</v>
      </c>
      <c r="E52" s="146">
        <v>0</v>
      </c>
      <c r="F52" s="146">
        <v>0</v>
      </c>
    </row>
    <row r="53" spans="1:6" x14ac:dyDescent="0.25">
      <c r="A53" s="137" t="s">
        <v>531</v>
      </c>
      <c r="B53" s="146">
        <v>0</v>
      </c>
      <c r="C53" s="146">
        <v>0</v>
      </c>
      <c r="D53" s="146">
        <v>0</v>
      </c>
      <c r="E53" s="146">
        <v>0</v>
      </c>
      <c r="F53" s="146">
        <v>0</v>
      </c>
    </row>
    <row r="54" spans="1:6" x14ac:dyDescent="0.25">
      <c r="A54" s="137" t="s">
        <v>534</v>
      </c>
      <c r="B54" s="146">
        <v>0</v>
      </c>
      <c r="C54" s="146">
        <v>0</v>
      </c>
      <c r="D54" s="146">
        <v>0</v>
      </c>
      <c r="E54" s="146">
        <v>0</v>
      </c>
      <c r="F54" s="146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146">
        <v>0</v>
      </c>
      <c r="C57" s="146">
        <v>0</v>
      </c>
      <c r="D57" s="146">
        <v>0</v>
      </c>
      <c r="E57" s="146">
        <v>0</v>
      </c>
      <c r="F57" s="146">
        <v>0</v>
      </c>
    </row>
    <row r="58" spans="1:6" x14ac:dyDescent="0.25">
      <c r="A58" s="137" t="s">
        <v>531</v>
      </c>
      <c r="B58" s="146">
        <v>0</v>
      </c>
      <c r="C58" s="146">
        <v>0</v>
      </c>
      <c r="D58" s="146">
        <v>0</v>
      </c>
      <c r="E58" s="146">
        <v>0</v>
      </c>
      <c r="F58" s="146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146">
        <v>0</v>
      </c>
      <c r="C61" s="146">
        <v>0</v>
      </c>
      <c r="D61" s="146">
        <v>0</v>
      </c>
      <c r="E61" s="146">
        <v>0</v>
      </c>
      <c r="F61" s="146">
        <v>0</v>
      </c>
    </row>
    <row r="62" spans="1:6" x14ac:dyDescent="0.25">
      <c r="A62" s="137" t="s">
        <v>538</v>
      </c>
      <c r="B62" s="146">
        <v>0</v>
      </c>
      <c r="C62" s="146">
        <v>0</v>
      </c>
      <c r="D62" s="146">
        <v>0</v>
      </c>
      <c r="E62" s="146">
        <v>0</v>
      </c>
      <c r="F62" s="146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146">
        <v>0</v>
      </c>
      <c r="C65" s="146">
        <v>0</v>
      </c>
      <c r="D65" s="146">
        <v>0</v>
      </c>
      <c r="E65" s="146">
        <v>0</v>
      </c>
      <c r="F65" s="146">
        <v>0</v>
      </c>
    </row>
    <row r="66" spans="1:6" x14ac:dyDescent="0.25">
      <c r="A66" s="137" t="s">
        <v>541</v>
      </c>
      <c r="B66" s="146">
        <v>0</v>
      </c>
      <c r="C66" s="146">
        <v>0</v>
      </c>
      <c r="D66" s="146">
        <v>0</v>
      </c>
      <c r="E66" s="146">
        <v>0</v>
      </c>
      <c r="F66" s="146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activeCell="E79" sqref="E7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3" t="s">
        <v>545</v>
      </c>
      <c r="B1" s="163"/>
      <c r="C1" s="163"/>
      <c r="D1" s="163"/>
      <c r="E1" s="163"/>
      <c r="F1" s="163"/>
    </row>
    <row r="2" spans="1:6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3"/>
    </row>
    <row r="3" spans="1:6" x14ac:dyDescent="0.25">
      <c r="A3" s="154" t="s">
        <v>117</v>
      </c>
      <c r="B3" s="155"/>
      <c r="C3" s="155"/>
      <c r="D3" s="155"/>
      <c r="E3" s="155"/>
      <c r="F3" s="156"/>
    </row>
    <row r="4" spans="1:6" ht="14.25" x14ac:dyDescent="0.45">
      <c r="A4" s="157" t="str">
        <f>PERIODO_INFORME</f>
        <v>Al 31 de diciembre de 2019 y al 30 de septiembre de 2020 (b)</v>
      </c>
      <c r="B4" s="158"/>
      <c r="C4" s="158"/>
      <c r="D4" s="158"/>
      <c r="E4" s="158"/>
      <c r="F4" s="159"/>
    </row>
    <row r="5" spans="1:6" ht="14.25" x14ac:dyDescent="0.45">
      <c r="A5" s="160" t="s">
        <v>118</v>
      </c>
      <c r="B5" s="161"/>
      <c r="C5" s="161"/>
      <c r="D5" s="161"/>
      <c r="E5" s="161"/>
      <c r="F5" s="162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24444071.649999999</v>
      </c>
      <c r="C9" s="60">
        <f>SUM(C10:C16)</f>
        <v>13364377.09</v>
      </c>
      <c r="D9" s="100" t="s">
        <v>54</v>
      </c>
      <c r="E9" s="60">
        <f>SUM(E10:E18)</f>
        <v>1131030.3299999998</v>
      </c>
      <c r="F9" s="60">
        <f>SUM(F10:F18)</f>
        <v>2199363.27</v>
      </c>
    </row>
    <row r="10" spans="1:6" x14ac:dyDescent="0.25">
      <c r="A10" s="96" t="s">
        <v>4</v>
      </c>
      <c r="B10" s="60">
        <v>8500</v>
      </c>
      <c r="C10" s="60">
        <v>8500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24435571.649999999</v>
      </c>
      <c r="C11" s="60">
        <v>13355877.09</v>
      </c>
      <c r="D11" s="101" t="s">
        <v>56</v>
      </c>
      <c r="E11" s="60">
        <v>2.93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1131027.3999999999</v>
      </c>
      <c r="F16" s="60">
        <v>2199363.27</v>
      </c>
    </row>
    <row r="17" spans="1:6" x14ac:dyDescent="0.25">
      <c r="A17" s="95" t="s">
        <v>11</v>
      </c>
      <c r="B17" s="60">
        <f>SUM(B18:B24)</f>
        <v>221643.84</v>
      </c>
      <c r="C17" s="60">
        <f>SUM(C18:C24)</f>
        <v>145669.48000000001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8980.91</v>
      </c>
      <c r="F19" s="60">
        <f>SUM(F20:F22)</f>
        <v>703.8</v>
      </c>
    </row>
    <row r="20" spans="1:6" x14ac:dyDescent="0.25">
      <c r="A20" s="97" t="s">
        <v>14</v>
      </c>
      <c r="B20" s="60">
        <v>221643.84</v>
      </c>
      <c r="C20" s="60">
        <v>145669.48000000001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8980.91</v>
      </c>
      <c r="F22" s="60">
        <v>703.8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206154.31</v>
      </c>
      <c r="C25" s="60">
        <f>SUM(C26:C30)</f>
        <v>598244.01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206154.31</v>
      </c>
      <c r="C26" s="60">
        <v>598244.01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5554148.04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5554148.04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24871869.799999997</v>
      </c>
      <c r="C47" s="61">
        <f>C9+C17+C25+C31+C38+C41</f>
        <v>14108290.58</v>
      </c>
      <c r="D47" s="99" t="s">
        <v>91</v>
      </c>
      <c r="E47" s="61">
        <f>E9+E19+E23+E26+E27+E31+E38+E42</f>
        <v>6694159.2799999993</v>
      </c>
      <c r="F47" s="61">
        <f>F9+F19+F23+F26+F27+F31+F38+F42</f>
        <v>2200067.0699999998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60498860.640000001</v>
      </c>
      <c r="C53" s="60">
        <v>61270996.549999997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184885.6</v>
      </c>
      <c r="C54" s="60">
        <v>184885.6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-46768467.390000001</v>
      </c>
      <c r="C55" s="60">
        <v>-44063971.740000002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6694159.2799999993</v>
      </c>
      <c r="F59" s="61">
        <f>F47+F57</f>
        <v>2200067.0699999998</v>
      </c>
    </row>
    <row r="60" spans="1:6" x14ac:dyDescent="0.25">
      <c r="A60" s="55" t="s">
        <v>50</v>
      </c>
      <c r="B60" s="61">
        <f>SUM(B50:B58)</f>
        <v>28375193.339999989</v>
      </c>
      <c r="C60" s="61">
        <f>SUM(C50:C58)</f>
        <v>31851824.899999984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53247063.139999986</v>
      </c>
      <c r="C62" s="61">
        <f>SUM(C47+C60)</f>
        <v>45960115.479999982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26579974.070000004</v>
      </c>
      <c r="F68" s="77">
        <f>SUM(F69:F73)</f>
        <v>23787118.619999997</v>
      </c>
    </row>
    <row r="69" spans="1:6" x14ac:dyDescent="0.25">
      <c r="A69" s="12"/>
      <c r="B69" s="54"/>
      <c r="C69" s="54"/>
      <c r="D69" s="103" t="s">
        <v>107</v>
      </c>
      <c r="E69" s="77">
        <v>3500427.5900000036</v>
      </c>
      <c r="F69" s="77">
        <v>10551561.859999999</v>
      </c>
    </row>
    <row r="70" spans="1:6" x14ac:dyDescent="0.25">
      <c r="A70" s="12"/>
      <c r="B70" s="54"/>
      <c r="C70" s="54"/>
      <c r="D70" s="103" t="s">
        <v>108</v>
      </c>
      <c r="E70" s="77">
        <v>23079546.48</v>
      </c>
      <c r="F70" s="77">
        <v>13235556.76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46552903.859999999</v>
      </c>
      <c r="F79" s="61">
        <f>F63+F68+F75</f>
        <v>43760048.409999996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53247063.140000001</v>
      </c>
      <c r="F81" s="61">
        <f>F59+F79</f>
        <v>45960115.479999997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24444071.649999999</v>
      </c>
      <c r="Q4" s="18">
        <f>'Formato 1'!C9</f>
        <v>13364377.09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8500</v>
      </c>
      <c r="Q5" s="18">
        <f>'Formato 1'!C10</f>
        <v>8500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24435571.649999999</v>
      </c>
      <c r="Q6" s="18">
        <f>'Formato 1'!C11</f>
        <v>13355877.09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221643.84</v>
      </c>
      <c r="Q12" s="18">
        <f>'Formato 1'!C17</f>
        <v>145669.48000000001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221643.84</v>
      </c>
      <c r="Q15" s="18">
        <f>'Formato 1'!C20</f>
        <v>145669.48000000001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206154.31</v>
      </c>
      <c r="Q20" s="18">
        <f>'Formato 1'!C25</f>
        <v>598244.01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206154.31</v>
      </c>
      <c r="Q21" s="18">
        <f>'Formato 1'!C26</f>
        <v>598244.01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24871869.799999997</v>
      </c>
      <c r="Q42" s="18">
        <f>'Formato 1'!C47</f>
        <v>14108290.58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60498860.640000001</v>
      </c>
      <c r="Q47">
        <f>'Formato 1'!C53</f>
        <v>61270996.549999997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184885.6</v>
      </c>
      <c r="Q48">
        <f>'Formato 1'!C54</f>
        <v>184885.6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-46768467.390000001</v>
      </c>
      <c r="Q49">
        <f>'Formato 1'!C55</f>
        <v>-44063971.740000002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28375193.339999989</v>
      </c>
      <c r="Q53">
        <f>'Formato 1'!C60</f>
        <v>31851824.899999984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53247063.139999986</v>
      </c>
      <c r="Q54">
        <f>'Formato 1'!C62</f>
        <v>45960115.479999982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1131030.3299999998</v>
      </c>
      <c r="Q57">
        <f>'Formato 1'!F9</f>
        <v>2199363.27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2.93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1131027.3999999999</v>
      </c>
      <c r="Q64">
        <f>'Formato 1'!F16</f>
        <v>2199363.27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8980.91</v>
      </c>
      <c r="Q67">
        <f>'Formato 1'!F19</f>
        <v>703.8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8980.91</v>
      </c>
      <c r="Q70">
        <f>'Formato 1'!F22</f>
        <v>703.8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5554148.04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5554148.04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6694159.2799999993</v>
      </c>
      <c r="Q95">
        <f>'Formato 1'!F47</f>
        <v>2200067.0699999998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6694159.2799999993</v>
      </c>
      <c r="Q104">
        <f>'Formato 1'!F59</f>
        <v>2200067.0699999998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26579974.070000004</v>
      </c>
      <c r="Q110">
        <f>'Formato 1'!F68</f>
        <v>23787118.619999997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3500427.5900000036</v>
      </c>
      <c r="Q111">
        <f>'Formato 1'!F69</f>
        <v>10551561.859999999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23079546.48</v>
      </c>
      <c r="Q112">
        <f>'Formato 1'!F70</f>
        <v>13235556.76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46552903.859999999</v>
      </c>
      <c r="Q119">
        <f>'Formato 1'!F79</f>
        <v>43760048.409999996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53247063.140000001</v>
      </c>
      <c r="Q120">
        <f>'Formato 1'!F81</f>
        <v>45960115.479999997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5" t="s">
        <v>544</v>
      </c>
      <c r="B1" s="165"/>
      <c r="C1" s="165"/>
      <c r="D1" s="165"/>
      <c r="E1" s="165"/>
      <c r="F1" s="165"/>
      <c r="G1" s="165"/>
      <c r="H1" s="165"/>
    </row>
    <row r="2" spans="1:9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2"/>
      <c r="H2" s="153"/>
    </row>
    <row r="3" spans="1:9" x14ac:dyDescent="0.25">
      <c r="A3" s="154" t="s">
        <v>120</v>
      </c>
      <c r="B3" s="155"/>
      <c r="C3" s="155"/>
      <c r="D3" s="155"/>
      <c r="E3" s="155"/>
      <c r="F3" s="155"/>
      <c r="G3" s="155"/>
      <c r="H3" s="156"/>
    </row>
    <row r="4" spans="1:9" ht="14.25" x14ac:dyDescent="0.45">
      <c r="A4" s="157" t="str">
        <f>PERIODO_INFORME</f>
        <v>Al 31 de diciembre de 2019 y al 30 de septiembre de 2020 (b)</v>
      </c>
      <c r="B4" s="158"/>
      <c r="C4" s="158"/>
      <c r="D4" s="158"/>
      <c r="E4" s="158"/>
      <c r="F4" s="158"/>
      <c r="G4" s="158"/>
      <c r="H4" s="159"/>
    </row>
    <row r="5" spans="1:9" ht="14.25" x14ac:dyDescent="0.45">
      <c r="A5" s="160" t="s">
        <v>118</v>
      </c>
      <c r="B5" s="161"/>
      <c r="C5" s="161"/>
      <c r="D5" s="161"/>
      <c r="E5" s="161"/>
      <c r="F5" s="161"/>
      <c r="G5" s="161"/>
      <c r="H5" s="162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2200067.0699999998</v>
      </c>
      <c r="C18" s="132"/>
      <c r="D18" s="132"/>
      <c r="E18" s="132"/>
      <c r="F18" s="61">
        <v>6694159.2800000003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2200067.0699999998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6694159.2800000003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4" t="s">
        <v>3300</v>
      </c>
      <c r="B33" s="164"/>
      <c r="C33" s="164"/>
      <c r="D33" s="164"/>
      <c r="E33" s="164"/>
      <c r="F33" s="164"/>
      <c r="G33" s="164"/>
      <c r="H33" s="164"/>
    </row>
    <row r="34" spans="1:8" ht="12" customHeight="1" x14ac:dyDescent="0.25">
      <c r="A34" s="164"/>
      <c r="B34" s="164"/>
      <c r="C34" s="164"/>
      <c r="D34" s="164"/>
      <c r="E34" s="164"/>
      <c r="F34" s="164"/>
      <c r="G34" s="164"/>
      <c r="H34" s="164"/>
    </row>
    <row r="35" spans="1:8" ht="12" customHeight="1" x14ac:dyDescent="0.25">
      <c r="A35" s="164"/>
      <c r="B35" s="164"/>
      <c r="C35" s="164"/>
      <c r="D35" s="164"/>
      <c r="E35" s="164"/>
      <c r="F35" s="164"/>
      <c r="G35" s="164"/>
      <c r="H35" s="164"/>
    </row>
    <row r="36" spans="1:8" ht="12" customHeight="1" x14ac:dyDescent="0.25">
      <c r="A36" s="164"/>
      <c r="B36" s="164"/>
      <c r="C36" s="164"/>
      <c r="D36" s="164"/>
      <c r="E36" s="164"/>
      <c r="F36" s="164"/>
      <c r="G36" s="164"/>
      <c r="H36" s="164"/>
    </row>
    <row r="37" spans="1:8" ht="12" customHeight="1" x14ac:dyDescent="0.25">
      <c r="A37" s="164"/>
      <c r="B37" s="164"/>
      <c r="C37" s="164"/>
      <c r="D37" s="164"/>
      <c r="E37" s="164"/>
      <c r="F37" s="164"/>
      <c r="G37" s="164"/>
      <c r="H37" s="16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2200067.0699999998</v>
      </c>
      <c r="Q12" s="18"/>
      <c r="R12" s="18"/>
      <c r="S12" s="18"/>
      <c r="T12" s="18">
        <f>'Formato 2'!F18</f>
        <v>6694159.2800000003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2200067.0699999998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6694159.2800000003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B21" sqref="B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3" t="s">
        <v>543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1"/>
    </row>
    <row r="2" spans="1:12" ht="14.25" x14ac:dyDescent="0.45">
      <c r="A2" s="151" t="str">
        <f>ENTE_PUBLICO_A</f>
        <v>PATRONATO DE BOMBEROS DE LEON GTO., Gobierno del Estado de Guanajuato (a)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2" x14ac:dyDescent="0.25">
      <c r="A3" s="154" t="s">
        <v>146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2" ht="14.25" x14ac:dyDescent="0.45">
      <c r="A4" s="157" t="str">
        <f>TRIMESTRE</f>
        <v>Del 1 de enero al 30 de septiembre de 2020 (b)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2" ht="14.25" x14ac:dyDescent="0.45">
      <c r="A5" s="154" t="s">
        <v>118</v>
      </c>
      <c r="B5" s="155"/>
      <c r="C5" s="155"/>
      <c r="D5" s="155"/>
      <c r="E5" s="155"/>
      <c r="F5" s="155"/>
      <c r="G5" s="155"/>
      <c r="H5" s="155"/>
      <c r="I5" s="155"/>
      <c r="J5" s="155"/>
      <c r="K5" s="15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2020 (k)</v>
      </c>
      <c r="J6" s="131" t="str">
        <f>MONTO2</f>
        <v>Monto pagado de la inversión actualizado al 30 de septiembre de 2020 (l)</v>
      </c>
      <c r="K6" s="131" t="str">
        <f>SALDO_PENDIENTE</f>
        <v>Saldo pendiente por pagar de la inversión al 30 de septiembre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BETTY ESCALANTE</cp:lastModifiedBy>
  <cp:lastPrinted>2017-02-04T00:56:20Z</cp:lastPrinted>
  <dcterms:created xsi:type="dcterms:W3CDTF">2017-01-19T17:59:06Z</dcterms:created>
  <dcterms:modified xsi:type="dcterms:W3CDTF">2020-10-19T01:06:13Z</dcterms:modified>
</cp:coreProperties>
</file>