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545" firstSheet="17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5" i="6" l="1"/>
  <c r="E85" i="6"/>
  <c r="D85" i="6"/>
  <c r="C85" i="6"/>
  <c r="B85" i="6"/>
  <c r="G102" i="6" l="1"/>
  <c r="G101" i="6"/>
  <c r="G100" i="6"/>
  <c r="G99" i="6"/>
  <c r="G98" i="6"/>
  <c r="G97" i="6"/>
  <c r="G96" i="6"/>
  <c r="G95" i="6"/>
  <c r="G94" i="6"/>
  <c r="B17" i="1"/>
  <c r="B9" i="1"/>
  <c r="C9" i="1"/>
  <c r="C47" i="1"/>
  <c r="B25" i="1"/>
  <c r="B31" i="1"/>
  <c r="B47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87" i="6"/>
  <c r="U79" i="24" s="1"/>
  <c r="G88" i="6"/>
  <c r="G89" i="6"/>
  <c r="U81" i="24" s="1"/>
  <c r="G90" i="6"/>
  <c r="G91" i="6"/>
  <c r="U83" i="24" s="1"/>
  <c r="G92" i="6"/>
  <c r="G86" i="6"/>
  <c r="G85" i="6" s="1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 s="1"/>
  <c r="U35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/>
  <c r="Q22" i="31"/>
  <c r="D7" i="13"/>
  <c r="D29" i="13"/>
  <c r="R22" i="31" s="1"/>
  <c r="E7" i="13"/>
  <c r="E29" i="13"/>
  <c r="S22" i="31"/>
  <c r="F7" i="13"/>
  <c r="F29" i="13"/>
  <c r="T22" i="31" s="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 s="1"/>
  <c r="P23" i="30" s="1"/>
  <c r="C7" i="12"/>
  <c r="C31" i="12"/>
  <c r="Q23" i="30" s="1"/>
  <c r="D7" i="12"/>
  <c r="D31" i="12" s="1"/>
  <c r="R23" i="30" s="1"/>
  <c r="E7" i="12"/>
  <c r="E31" i="12"/>
  <c r="S23" i="30" s="1"/>
  <c r="F7" i="12"/>
  <c r="F31" i="12" s="1"/>
  <c r="T23" i="30" s="1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 s="1"/>
  <c r="D24" i="9"/>
  <c r="D28" i="9"/>
  <c r="D21" i="9"/>
  <c r="R13" i="27" s="1"/>
  <c r="E24" i="9"/>
  <c r="E28" i="9"/>
  <c r="E21" i="9"/>
  <c r="S13" i="27" s="1"/>
  <c r="F24" i="9"/>
  <c r="F28" i="9"/>
  <c r="F21" i="9"/>
  <c r="T13" i="27" s="1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D33" i="9"/>
  <c r="R24" i="27" s="1"/>
  <c r="E33" i="9"/>
  <c r="S24" i="27" s="1"/>
  <c r="F33" i="9"/>
  <c r="T24" i="27" s="1"/>
  <c r="G33" i="9"/>
  <c r="U24" i="27" s="1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 s="1"/>
  <c r="D44" i="8"/>
  <c r="D53" i="8"/>
  <c r="D61" i="8"/>
  <c r="D71" i="8"/>
  <c r="D43" i="8"/>
  <c r="R35" i="26" s="1"/>
  <c r="E44" i="8"/>
  <c r="S36" i="26" s="1"/>
  <c r="E53" i="8"/>
  <c r="E61" i="8"/>
  <c r="E71" i="8"/>
  <c r="E43" i="8"/>
  <c r="S35" i="26" s="1"/>
  <c r="F44" i="8"/>
  <c r="F53" i="8"/>
  <c r="F61" i="8"/>
  <c r="F71" i="8"/>
  <c r="F43" i="8"/>
  <c r="T35" i="26" s="1"/>
  <c r="G44" i="8"/>
  <c r="G43" i="8" s="1"/>
  <c r="G53" i="8"/>
  <c r="G61" i="8"/>
  <c r="Q36" i="26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U3" i="25" s="1"/>
  <c r="F9" i="7"/>
  <c r="F19" i="7"/>
  <c r="F29" i="7" s="1"/>
  <c r="T4" i="25" s="1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P2" i="25" s="1"/>
  <c r="B19" i="7"/>
  <c r="P3" i="25" s="1"/>
  <c r="A3" i="25"/>
  <c r="A4" i="25"/>
  <c r="A2" i="25"/>
  <c r="A87" i="24"/>
  <c r="Q77" i="24"/>
  <c r="C93" i="6"/>
  <c r="C103" i="6"/>
  <c r="C113" i="6"/>
  <c r="C123" i="6"/>
  <c r="C133" i="6"/>
  <c r="C146" i="6"/>
  <c r="C150" i="6"/>
  <c r="C84" i="6"/>
  <c r="Q76" i="24" s="1"/>
  <c r="R77" i="24"/>
  <c r="D93" i="6"/>
  <c r="D84" i="6" s="1"/>
  <c r="D103" i="6"/>
  <c r="D113" i="6"/>
  <c r="D123" i="6"/>
  <c r="D133" i="6"/>
  <c r="D146" i="6"/>
  <c r="D150" i="6"/>
  <c r="E93" i="6"/>
  <c r="E103" i="6"/>
  <c r="E113" i="6"/>
  <c r="E123" i="6"/>
  <c r="E133" i="6"/>
  <c r="E146" i="6"/>
  <c r="E150" i="6"/>
  <c r="T77" i="24"/>
  <c r="F93" i="6"/>
  <c r="F103" i="6"/>
  <c r="F113" i="6"/>
  <c r="F123" i="6"/>
  <c r="T115" i="24" s="1"/>
  <c r="F133" i="6"/>
  <c r="F146" i="6"/>
  <c r="F150" i="6"/>
  <c r="F84" i="6"/>
  <c r="T76" i="24" s="1"/>
  <c r="U77" i="24"/>
  <c r="G93" i="6"/>
  <c r="G103" i="6"/>
  <c r="G113" i="6"/>
  <c r="G123" i="6"/>
  <c r="G133" i="6"/>
  <c r="G146" i="6"/>
  <c r="G150" i="6"/>
  <c r="S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D10" i="6"/>
  <c r="D18" i="6"/>
  <c r="D28" i="6"/>
  <c r="D38" i="6"/>
  <c r="D48" i="6"/>
  <c r="D58" i="6"/>
  <c r="D71" i="6"/>
  <c r="D75" i="6"/>
  <c r="D9" i="6"/>
  <c r="E10" i="6"/>
  <c r="E18" i="6"/>
  <c r="E28" i="6"/>
  <c r="E38" i="6"/>
  <c r="E48" i="6"/>
  <c r="E58" i="6"/>
  <c r="E71" i="6"/>
  <c r="E75" i="6"/>
  <c r="E9" i="6"/>
  <c r="F10" i="6"/>
  <c r="F18" i="6"/>
  <c r="F28" i="6"/>
  <c r="F38" i="6"/>
  <c r="F48" i="6"/>
  <c r="F58" i="6"/>
  <c r="F71" i="6"/>
  <c r="F75" i="6"/>
  <c r="F9" i="6"/>
  <c r="F159" i="6"/>
  <c r="T150" i="24" s="1"/>
  <c r="G28" i="6"/>
  <c r="G38" i="6"/>
  <c r="G48" i="6"/>
  <c r="G58" i="6"/>
  <c r="G71" i="6"/>
  <c r="G75" i="6"/>
  <c r="G9" i="6"/>
  <c r="P77" i="24"/>
  <c r="B93" i="6"/>
  <c r="B84" i="6" s="1"/>
  <c r="B159" i="6" s="1"/>
  <c r="P150" i="24" s="1"/>
  <c r="B103" i="6"/>
  <c r="B113" i="6"/>
  <c r="B123" i="6"/>
  <c r="B133" i="6"/>
  <c r="B146" i="6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W4" i="17" s="1"/>
  <c r="I8" i="3"/>
  <c r="H14" i="3"/>
  <c r="G14" i="3"/>
  <c r="U4" i="17" s="1"/>
  <c r="E14" i="3"/>
  <c r="E20" i="3" s="1"/>
  <c r="S5" i="17" s="1"/>
  <c r="K9" i="3"/>
  <c r="K10" i="3"/>
  <c r="K11" i="3"/>
  <c r="K12" i="3"/>
  <c r="K8" i="3"/>
  <c r="J8" i="3"/>
  <c r="X3" i="17" s="1"/>
  <c r="H8" i="3"/>
  <c r="G8" i="3"/>
  <c r="G20" i="3" s="1"/>
  <c r="U5" i="17" s="1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D22" i="2"/>
  <c r="R14" i="16" s="1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53" i="4"/>
  <c r="B49" i="4"/>
  <c r="B48" i="4"/>
  <c r="B37" i="4"/>
  <c r="B44" i="4"/>
  <c r="B8" i="4"/>
  <c r="B29" i="4"/>
  <c r="B17" i="4"/>
  <c r="B13" i="4"/>
  <c r="B21" i="4" s="1"/>
  <c r="B57" i="4"/>
  <c r="B59" i="4" s="1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57" i="1"/>
  <c r="E63" i="1"/>
  <c r="E68" i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25" i="1"/>
  <c r="C31" i="1"/>
  <c r="C38" i="1"/>
  <c r="C41" i="1"/>
  <c r="C60" i="1"/>
  <c r="C62" i="1"/>
  <c r="Q54" i="15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G70" i="5"/>
  <c r="F70" i="5"/>
  <c r="E70" i="5"/>
  <c r="D70" i="5"/>
  <c r="C70" i="5"/>
  <c r="B70" i="5"/>
  <c r="Y3" i="17"/>
  <c r="C70" i="4"/>
  <c r="D70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V4" i="17"/>
  <c r="S15" i="16"/>
  <c r="P15" i="16"/>
  <c r="Q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S14" i="16"/>
  <c r="T14" i="16"/>
  <c r="D44" i="4"/>
  <c r="D57" i="4"/>
  <c r="D59" i="4" s="1"/>
  <c r="B8" i="2"/>
  <c r="E8" i="2"/>
  <c r="D8" i="2"/>
  <c r="D20" i="2"/>
  <c r="R13" i="16"/>
  <c r="C44" i="4"/>
  <c r="C72" i="4"/>
  <c r="C57" i="4"/>
  <c r="C59" i="4" s="1"/>
  <c r="H8" i="2"/>
  <c r="H20" i="2"/>
  <c r="V13" i="16"/>
  <c r="F8" i="2"/>
  <c r="F20" i="2"/>
  <c r="T13" i="16" s="1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 s="1"/>
  <c r="P42" i="15"/>
  <c r="P39" i="18"/>
  <c r="P38" i="18"/>
  <c r="C8" i="4"/>
  <c r="Q5" i="18"/>
  <c r="Q39" i="18"/>
  <c r="D8" i="4"/>
  <c r="R5" i="18"/>
  <c r="R39" i="18"/>
  <c r="R2" i="18"/>
  <c r="D21" i="4"/>
  <c r="C21" i="4"/>
  <c r="C23" i="4" s="1"/>
  <c r="Q2" i="18"/>
  <c r="Q12" i="18"/>
  <c r="D23" i="4"/>
  <c r="R12" i="18"/>
  <c r="D25" i="4"/>
  <c r="R13" i="18"/>
  <c r="R14" i="18"/>
  <c r="D33" i="4"/>
  <c r="R18" i="18"/>
  <c r="F47" i="1"/>
  <c r="F59" i="1"/>
  <c r="Q104" i="15"/>
  <c r="F81" i="1"/>
  <c r="Q120" i="15"/>
  <c r="Q95" i="15"/>
  <c r="Q67" i="15"/>
  <c r="Q3" i="16"/>
  <c r="T2" i="25"/>
  <c r="T2" i="30" l="1"/>
  <c r="C33" i="9"/>
  <c r="Q24" i="27" s="1"/>
  <c r="B33" i="9"/>
  <c r="P24" i="27" s="1"/>
  <c r="U35" i="26"/>
  <c r="G77" i="8"/>
  <c r="U68" i="26" s="1"/>
  <c r="U36" i="26"/>
  <c r="G29" i="7"/>
  <c r="U4" i="25" s="1"/>
  <c r="E84" i="6"/>
  <c r="S76" i="24" s="1"/>
  <c r="R76" i="24"/>
  <c r="D159" i="6"/>
  <c r="R150" i="24" s="1"/>
  <c r="P85" i="24"/>
  <c r="G84" i="6"/>
  <c r="P76" i="24"/>
  <c r="C159" i="6"/>
  <c r="Q150" i="24" s="1"/>
  <c r="C25" i="4"/>
  <c r="Q13" i="18"/>
  <c r="B23" i="4"/>
  <c r="P12" i="18"/>
  <c r="E79" i="1"/>
  <c r="E47" i="1"/>
  <c r="E59" i="1" s="1"/>
  <c r="P104" i="15" s="1"/>
  <c r="P95" i="15"/>
  <c r="H20" i="3"/>
  <c r="V5" i="17" s="1"/>
  <c r="K20" i="3"/>
  <c r="Y5" i="17" s="1"/>
  <c r="T3" i="25"/>
  <c r="P119" i="15"/>
  <c r="P110" i="15"/>
  <c r="D29" i="7"/>
  <c r="R4" i="25" s="1"/>
  <c r="V3" i="17"/>
  <c r="J20" i="3"/>
  <c r="X5" i="17" s="1"/>
  <c r="I20" i="3"/>
  <c r="W5" i="17" s="1"/>
  <c r="U3" i="17"/>
  <c r="W3" i="17"/>
  <c r="R2" i="25"/>
  <c r="S2" i="25"/>
  <c r="C29" i="7"/>
  <c r="Q4" i="25" s="1"/>
  <c r="Q2" i="25"/>
  <c r="S4" i="17"/>
  <c r="B29" i="7"/>
  <c r="P4" i="25" s="1"/>
  <c r="E159" i="6" l="1"/>
  <c r="S150" i="24" s="1"/>
  <c r="U76" i="24"/>
  <c r="G159" i="6"/>
  <c r="U150" i="24" s="1"/>
  <c r="P13" i="18"/>
  <c r="B25" i="4"/>
  <c r="C33" i="4"/>
  <c r="Q18" i="18" s="1"/>
  <c r="Q14" i="18"/>
  <c r="E81" i="1"/>
  <c r="P120" i="15" s="1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<sst xmlns="http://schemas.openxmlformats.org/spreadsheetml/2006/main" count="4243" uniqueCount="3305">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</sst>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" fontId="0" fillId="4" borderId="13" xfId="0" applyNumberFormat="1" applyFill="1" applyBorder="1" applyAlignment="1" applyProtection="1">
      <alignment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7" workbookViewId="0">
      <selection activeCell="B48" sqref="B4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LEON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30 de septiembre de 2018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57417693</v>
      </c>
      <c r="C8" s="40">
        <f t="shared" ref="C8:D8" si="0">SUM(C9:C11)</f>
        <v>52705747.959999993</v>
      </c>
      <c r="D8" s="40">
        <f t="shared" si="0"/>
        <v>52705747.959999993</v>
      </c>
    </row>
    <row r="9" spans="1:11" x14ac:dyDescent="0.25">
      <c r="A9" s="53" t="s">
        <v>169</v>
      </c>
      <c r="B9" s="23">
        <v>57417693</v>
      </c>
      <c r="C9" s="23">
        <v>52705747.959999993</v>
      </c>
      <c r="D9" s="23">
        <v>52705747.959999993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57417693</v>
      </c>
      <c r="C13" s="40">
        <f t="shared" ref="C13:D13" si="1">C14+C15</f>
        <v>44973084.289999992</v>
      </c>
      <c r="D13" s="40">
        <f t="shared" si="1"/>
        <v>44973084.289999992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57417693</v>
      </c>
      <c r="C15" s="23">
        <v>44973084.289999992</v>
      </c>
      <c r="D15" s="23">
        <v>44973084.289999992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7732663.6700000018</v>
      </c>
      <c r="D21" s="40">
        <f t="shared" si="3"/>
        <v>7732663.6700000018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7732663.6700000018</v>
      </c>
      <c r="D23" s="40">
        <f t="shared" si="4"/>
        <v>7732663.6700000018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7732663.6700000018</v>
      </c>
      <c r="D25" s="40">
        <f>D23-D17</f>
        <v>7732663.6700000018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7732663.6700000018</v>
      </c>
      <c r="D33" s="61">
        <f t="shared" si="7"/>
        <v>7732663.6700000018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57417693</v>
      </c>
      <c r="C48" s="124">
        <f>C9</f>
        <v>52705747.959999993</v>
      </c>
      <c r="D48" s="124">
        <f t="shared" ref="D48" si="11">D9</f>
        <v>52705747.959999993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57417693</v>
      </c>
      <c r="C57" s="61">
        <f>C48+C49-C53+C55</f>
        <v>52705747.959999993</v>
      </c>
      <c r="D57" s="61">
        <f t="shared" ref="D57" si="15">D48+D49-D53+D55</f>
        <v>52705747.959999993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57417693</v>
      </c>
      <c r="C59" s="61">
        <f t="shared" ref="C59:D59" si="16">C57-C49</f>
        <v>52705747.959999993</v>
      </c>
      <c r="D59" s="61">
        <f t="shared" si="16"/>
        <v>52705747.959999993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57417693</v>
      </c>
      <c r="Q2" s="18">
        <f>'Formato 4'!C8</f>
        <v>52705747.959999993</v>
      </c>
      <c r="R2" s="18">
        <f>'Formato 4'!D8</f>
        <v>52705747.959999993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57417693</v>
      </c>
      <c r="Q3" s="18">
        <f>'Formato 4'!C9</f>
        <v>52705747.959999993</v>
      </c>
      <c r="R3" s="18">
        <f>'Formato 4'!D9</f>
        <v>52705747.959999993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57417693</v>
      </c>
      <c r="Q6" s="18">
        <f>'Formato 4'!C13</f>
        <v>44973084.289999992</v>
      </c>
      <c r="R6" s="18">
        <f>'Formato 4'!D13</f>
        <v>44973084.289999992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57417693</v>
      </c>
      <c r="Q8" s="18">
        <f>'Formato 4'!C15</f>
        <v>44973084.289999992</v>
      </c>
      <c r="R8" s="18">
        <f>'Formato 4'!D15</f>
        <v>44973084.289999992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7732663.6700000018</v>
      </c>
      <c r="R12" s="18">
        <f>'Formato 4'!D21</f>
        <v>7732663.6700000018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7732663.6700000018</v>
      </c>
      <c r="R13" s="18">
        <f>'Formato 4'!D23</f>
        <v>7732663.6700000018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7732663.6700000018</v>
      </c>
      <c r="R14" s="18">
        <f>'Formato 4'!D25</f>
        <v>7732663.6700000018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7732663.6700000018</v>
      </c>
      <c r="R18">
        <f>'Formato 4'!D33</f>
        <v>7732663.6700000018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57417693</v>
      </c>
      <c r="Q26">
        <f>'Formato 4'!C48</f>
        <v>52705747.959999993</v>
      </c>
      <c r="R26">
        <f>'Formato 4'!D48</f>
        <v>52705747.959999993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37" zoomScale="85" zoomScaleNormal="85" workbookViewId="0">
      <selection activeCell="B34" sqref="B34:F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30 de septiembre de 2018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8725720</v>
      </c>
      <c r="C15" s="60">
        <v>889802.18</v>
      </c>
      <c r="D15" s="60">
        <v>9615522.1799999997</v>
      </c>
      <c r="E15" s="60">
        <v>7582732.9100000001</v>
      </c>
      <c r="F15" s="60">
        <v>7582732.9100000001</v>
      </c>
      <c r="G15" s="60">
        <f t="shared" si="0"/>
        <v>-1142987.0899999999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48691973</v>
      </c>
      <c r="C34" s="60">
        <v>12895328</v>
      </c>
      <c r="D34" s="60">
        <v>61587301</v>
      </c>
      <c r="E34" s="60">
        <v>45123015.049999997</v>
      </c>
      <c r="F34" s="60">
        <v>45123015.049999997</v>
      </c>
      <c r="G34" s="60">
        <f t="shared" si="4"/>
        <v>-3568957.950000003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57417693</v>
      </c>
      <c r="C41" s="61">
        <f t="shared" ref="C41:E41" si="6">SUM(C9,C10,C11,C12,C13,C14,C15,C16,C28,C34,C35,C37)</f>
        <v>13785130.18</v>
      </c>
      <c r="D41" s="61">
        <f t="shared" si="6"/>
        <v>71202823.180000007</v>
      </c>
      <c r="E41" s="61">
        <f t="shared" si="6"/>
        <v>52705747.959999993</v>
      </c>
      <c r="F41" s="61">
        <f>SUM(F9,F10,F11,F12,F13,F14,F15,F16,F28,F34,F35,F37)</f>
        <v>52705747.959999993</v>
      </c>
      <c r="G41" s="61">
        <f>SUM(G9,G10,G11,G12,G13,G14,G15,G16,G28,G34,G35,G37)</f>
        <v>-4711945.0400000028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57417693</v>
      </c>
      <c r="C70" s="61">
        <f t="shared" ref="C70:G70" si="14">C41+C65+C67</f>
        <v>13785130.18</v>
      </c>
      <c r="D70" s="61">
        <f t="shared" si="14"/>
        <v>71202823.180000007</v>
      </c>
      <c r="E70" s="61">
        <f t="shared" si="14"/>
        <v>52705747.959999993</v>
      </c>
      <c r="F70" s="61">
        <f t="shared" si="14"/>
        <v>52705747.959999993</v>
      </c>
      <c r="G70" s="61">
        <f t="shared" si="14"/>
        <v>-4711945.0400000028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8725720</v>
      </c>
      <c r="Q9" s="18">
        <f>'Formato 5'!C15</f>
        <v>889802.18</v>
      </c>
      <c r="R9" s="18">
        <f>'Formato 5'!D15</f>
        <v>9615522.1799999997</v>
      </c>
      <c r="S9" s="18">
        <f>'Formato 5'!E15</f>
        <v>7582732.9100000001</v>
      </c>
      <c r="T9" s="18">
        <f>'Formato 5'!F15</f>
        <v>7582732.9100000001</v>
      </c>
      <c r="U9" s="18">
        <f>'Formato 5'!G15</f>
        <v>-1142987.0899999999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48691973</v>
      </c>
      <c r="Q28" s="18">
        <f>'Formato 5'!C34</f>
        <v>12895328</v>
      </c>
      <c r="R28" s="18">
        <f>'Formato 5'!D34</f>
        <v>61587301</v>
      </c>
      <c r="S28" s="18">
        <f>'Formato 5'!E34</f>
        <v>45123015.049999997</v>
      </c>
      <c r="T28" s="18">
        <f>'Formato 5'!F34</f>
        <v>45123015.049999997</v>
      </c>
      <c r="U28" s="18">
        <f>'Formato 5'!G34</f>
        <v>-3568957.950000003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57417693</v>
      </c>
      <c r="Q34">
        <f>'Formato 5'!C41</f>
        <v>13785130.18</v>
      </c>
      <c r="R34">
        <f>'Formato 5'!D41</f>
        <v>71202823.180000007</v>
      </c>
      <c r="S34">
        <f>'Formato 5'!E41</f>
        <v>52705747.959999993</v>
      </c>
      <c r="T34">
        <f>'Formato 5'!F41</f>
        <v>52705747.959999993</v>
      </c>
      <c r="U34">
        <f>'Formato 5'!G41</f>
        <v>-4711945.0400000028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70" zoomScale="96" zoomScaleNormal="96" zoomScalePageLayoutView="90" workbookViewId="0">
      <selection activeCell="G159" sqref="G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LEON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30 de septiembre de 2018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ht="14.25" x14ac:dyDescent="0.4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ht="14.25" x14ac:dyDescent="0.4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57417693</v>
      </c>
      <c r="C84" s="79">
        <f t="shared" ref="C84:G84" si="19">SUM(C85,C93,C103,C113,C123,C133,C137,C146,C150)</f>
        <v>13785130.180000002</v>
      </c>
      <c r="D84" s="79">
        <f t="shared" si="19"/>
        <v>71202823.180000007</v>
      </c>
      <c r="E84" s="79">
        <f t="shared" si="19"/>
        <v>44973084.289999992</v>
      </c>
      <c r="F84" s="79">
        <f t="shared" si="19"/>
        <v>44973084.289999992</v>
      </c>
      <c r="G84" s="79">
        <f t="shared" si="19"/>
        <v>26229738.890000001</v>
      </c>
    </row>
    <row r="85" spans="1:7" x14ac:dyDescent="0.25">
      <c r="A85" s="83" t="s">
        <v>286</v>
      </c>
      <c r="B85" s="189">
        <f>SUM(B86:B92)</f>
        <v>49860071.960000001</v>
      </c>
      <c r="C85" s="189">
        <f>SUM(C86:C92)</f>
        <v>7.5669959187507629E-10</v>
      </c>
      <c r="D85" s="189">
        <f>SUM(D86:D92)</f>
        <v>49860071.960000001</v>
      </c>
      <c r="E85" s="189">
        <f>SUM(E86:E92)</f>
        <v>36059365.839999996</v>
      </c>
      <c r="F85" s="189">
        <f>SUM(F86:F92)</f>
        <v>36059365.839999996</v>
      </c>
      <c r="G85" s="80">
        <f>SUM(G86:G92)</f>
        <v>13800706.120000001</v>
      </c>
    </row>
    <row r="86" spans="1:7" x14ac:dyDescent="0.25">
      <c r="A86" s="84" t="s">
        <v>287</v>
      </c>
      <c r="B86" s="80">
        <v>26904300.719999999</v>
      </c>
      <c r="C86" s="80">
        <v>-32425.949999999255</v>
      </c>
      <c r="D86" s="80">
        <v>26871874.77</v>
      </c>
      <c r="E86" s="80">
        <v>19419932.109999999</v>
      </c>
      <c r="F86" s="80">
        <v>19419932.109999999</v>
      </c>
      <c r="G86" s="80">
        <f>D86-E86</f>
        <v>7451942.6600000001</v>
      </c>
    </row>
    <row r="87" spans="1:7" x14ac:dyDescent="0.25">
      <c r="A87" s="84" t="s">
        <v>288</v>
      </c>
      <c r="B87" s="80">
        <v>125089.8</v>
      </c>
      <c r="C87" s="80">
        <v>0</v>
      </c>
      <c r="D87" s="80">
        <v>125089.8</v>
      </c>
      <c r="E87" s="80">
        <v>95051.29</v>
      </c>
      <c r="F87" s="80">
        <v>95051.29</v>
      </c>
      <c r="G87" s="80">
        <f t="shared" ref="G87:G102" si="20">D87-E87</f>
        <v>30038.510000000009</v>
      </c>
    </row>
    <row r="88" spans="1:7" x14ac:dyDescent="0.25">
      <c r="A88" s="84" t="s">
        <v>289</v>
      </c>
      <c r="B88" s="80">
        <v>4587093</v>
      </c>
      <c r="C88" s="80">
        <v>32425.950000000012</v>
      </c>
      <c r="D88" s="80">
        <v>4619518.95</v>
      </c>
      <c r="E88" s="80">
        <v>3524415.23</v>
      </c>
      <c r="F88" s="80">
        <v>3524415.23</v>
      </c>
      <c r="G88" s="80">
        <f t="shared" si="20"/>
        <v>1095103.7200000002</v>
      </c>
    </row>
    <row r="89" spans="1:7" x14ac:dyDescent="0.25">
      <c r="A89" s="84" t="s">
        <v>290</v>
      </c>
      <c r="B89" s="80">
        <v>6970588.7999999998</v>
      </c>
      <c r="C89" s="80">
        <v>0</v>
      </c>
      <c r="D89" s="80">
        <v>6970588.7999999998</v>
      </c>
      <c r="E89" s="80">
        <v>5389279.5599999996</v>
      </c>
      <c r="F89" s="80">
        <v>5389279.5599999996</v>
      </c>
      <c r="G89" s="80">
        <f t="shared" si="20"/>
        <v>1581309.2400000002</v>
      </c>
    </row>
    <row r="90" spans="1:7" x14ac:dyDescent="0.25">
      <c r="A90" s="84" t="s">
        <v>291</v>
      </c>
      <c r="B90" s="80">
        <v>10055919.720000001</v>
      </c>
      <c r="C90" s="80">
        <v>0</v>
      </c>
      <c r="D90" s="80">
        <v>10055919.720000001</v>
      </c>
      <c r="E90" s="80">
        <v>6717864.1799999997</v>
      </c>
      <c r="F90" s="80">
        <v>6717864.1799999997</v>
      </c>
      <c r="G90" s="80">
        <f t="shared" si="20"/>
        <v>3338055.540000001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0"/>
        <v>0</v>
      </c>
    </row>
    <row r="92" spans="1:7" x14ac:dyDescent="0.25">
      <c r="A92" s="84" t="s">
        <v>293</v>
      </c>
      <c r="B92" s="80">
        <v>1217079.92</v>
      </c>
      <c r="C92" s="80">
        <v>0</v>
      </c>
      <c r="D92" s="80">
        <v>1217079.92</v>
      </c>
      <c r="E92" s="80">
        <v>912823.47</v>
      </c>
      <c r="F92" s="80">
        <v>912823.47</v>
      </c>
      <c r="G92" s="80">
        <f t="shared" si="20"/>
        <v>304256.44999999995</v>
      </c>
    </row>
    <row r="93" spans="1:7" x14ac:dyDescent="0.25">
      <c r="A93" s="83" t="s">
        <v>294</v>
      </c>
      <c r="B93" s="80">
        <f>SUM(B94:B102)</f>
        <v>3274020</v>
      </c>
      <c r="C93" s="80">
        <f t="shared" ref="C93:G93" si="21">SUM(C94:C102)</f>
        <v>1107577.3499999999</v>
      </c>
      <c r="D93" s="80">
        <f t="shared" si="21"/>
        <v>4381597.3499999996</v>
      </c>
      <c r="E93" s="80">
        <f t="shared" si="21"/>
        <v>2901391.3000000003</v>
      </c>
      <c r="F93" s="80">
        <f t="shared" si="21"/>
        <v>2901391.3000000003</v>
      </c>
      <c r="G93" s="80">
        <f t="shared" si="21"/>
        <v>1480206.05</v>
      </c>
    </row>
    <row r="94" spans="1:7" x14ac:dyDescent="0.25">
      <c r="A94" s="84" t="s">
        <v>295</v>
      </c>
      <c r="B94" s="80">
        <v>282336</v>
      </c>
      <c r="C94" s="80">
        <v>-16582.399999999994</v>
      </c>
      <c r="D94" s="80">
        <v>265753.59999999998</v>
      </c>
      <c r="E94" s="80">
        <v>210542.07</v>
      </c>
      <c r="F94" s="80">
        <v>210542.07</v>
      </c>
      <c r="G94" s="80">
        <f t="shared" si="20"/>
        <v>55211.52999999997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si="20"/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0"/>
        <v>0</v>
      </c>
    </row>
    <row r="97" spans="1:7" x14ac:dyDescent="0.25">
      <c r="A97" s="84" t="s">
        <v>298</v>
      </c>
      <c r="B97" s="80">
        <v>119076</v>
      </c>
      <c r="C97" s="80">
        <v>-22640.100000000006</v>
      </c>
      <c r="D97" s="80">
        <v>96435.9</v>
      </c>
      <c r="E97" s="80">
        <v>41097.230000000003</v>
      </c>
      <c r="F97" s="80">
        <v>41097.230000000003</v>
      </c>
      <c r="G97" s="80">
        <f t="shared" si="20"/>
        <v>55338.669999999991</v>
      </c>
    </row>
    <row r="98" spans="1:7" x14ac:dyDescent="0.25">
      <c r="A98" s="42" t="s">
        <v>299</v>
      </c>
      <c r="B98" s="80">
        <v>387792</v>
      </c>
      <c r="C98" s="80">
        <v>-30202.690000000002</v>
      </c>
      <c r="D98" s="80">
        <v>357589.31</v>
      </c>
      <c r="E98" s="80">
        <v>244962.06</v>
      </c>
      <c r="F98" s="80">
        <v>244962.06</v>
      </c>
      <c r="G98" s="80">
        <f t="shared" si="20"/>
        <v>112627.25</v>
      </c>
    </row>
    <row r="99" spans="1:7" x14ac:dyDescent="0.25">
      <c r="A99" s="84" t="s">
        <v>300</v>
      </c>
      <c r="B99" s="80">
        <v>1811352</v>
      </c>
      <c r="C99" s="80">
        <v>-146686.96999999997</v>
      </c>
      <c r="D99" s="80">
        <v>1664665.03</v>
      </c>
      <c r="E99" s="80">
        <v>1521371.74</v>
      </c>
      <c r="F99" s="80">
        <v>1521371.74</v>
      </c>
      <c r="G99" s="80">
        <f t="shared" si="20"/>
        <v>143293.29000000004</v>
      </c>
    </row>
    <row r="100" spans="1:7" x14ac:dyDescent="0.25">
      <c r="A100" s="84" t="s">
        <v>301</v>
      </c>
      <c r="B100" s="80">
        <v>437148</v>
      </c>
      <c r="C100" s="80">
        <v>3451.6900000000605</v>
      </c>
      <c r="D100" s="80">
        <v>440599.69</v>
      </c>
      <c r="E100" s="80">
        <v>323082.40999999997</v>
      </c>
      <c r="F100" s="80">
        <v>323082.40999999997</v>
      </c>
      <c r="G100" s="80">
        <f t="shared" si="20"/>
        <v>117517.28000000003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0"/>
        <v>0</v>
      </c>
    </row>
    <row r="102" spans="1:7" x14ac:dyDescent="0.25">
      <c r="A102" s="84" t="s">
        <v>303</v>
      </c>
      <c r="B102" s="80">
        <v>236316</v>
      </c>
      <c r="C102" s="80">
        <v>1320237.8199999998</v>
      </c>
      <c r="D102" s="80">
        <v>1556553.82</v>
      </c>
      <c r="E102" s="80">
        <v>560335.79</v>
      </c>
      <c r="F102" s="80">
        <v>560335.79</v>
      </c>
      <c r="G102" s="80">
        <f t="shared" si="20"/>
        <v>996218.03</v>
      </c>
    </row>
    <row r="103" spans="1:7" x14ac:dyDescent="0.25">
      <c r="A103" s="83" t="s">
        <v>304</v>
      </c>
      <c r="B103" s="80">
        <f>SUM(B104:B112)</f>
        <v>4283601.04</v>
      </c>
      <c r="C103" s="80">
        <f>SUM(C104:C112)</f>
        <v>1454446.8300000008</v>
      </c>
      <c r="D103" s="80">
        <f t="shared" ref="D103:G103" si="22">SUM(D104:D112)</f>
        <v>5738047.8700000001</v>
      </c>
      <c r="E103" s="80">
        <f t="shared" si="22"/>
        <v>3979532.8600000003</v>
      </c>
      <c r="F103" s="80">
        <f t="shared" si="22"/>
        <v>3979532.8600000003</v>
      </c>
      <c r="G103" s="80">
        <f t="shared" si="22"/>
        <v>1758515.0099999998</v>
      </c>
    </row>
    <row r="104" spans="1:7" x14ac:dyDescent="0.25">
      <c r="A104" s="84" t="s">
        <v>305</v>
      </c>
      <c r="B104" s="80">
        <v>900048</v>
      </c>
      <c r="C104" s="80">
        <v>-37658.409999999974</v>
      </c>
      <c r="D104" s="80">
        <v>862389.59</v>
      </c>
      <c r="E104" s="80">
        <v>732203.18</v>
      </c>
      <c r="F104" s="80">
        <v>732203.18</v>
      </c>
      <c r="G104" s="80">
        <f>D104-E104</f>
        <v>130186.40999999992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3">D105-E105</f>
        <v>0</v>
      </c>
    </row>
    <row r="106" spans="1:7" x14ac:dyDescent="0.25">
      <c r="A106" s="84" t="s">
        <v>307</v>
      </c>
      <c r="B106" s="80">
        <v>454916</v>
      </c>
      <c r="C106" s="80">
        <v>-23837.75</v>
      </c>
      <c r="D106" s="80">
        <v>431078.25</v>
      </c>
      <c r="E106" s="80">
        <v>395314.45</v>
      </c>
      <c r="F106" s="80">
        <v>395314.45</v>
      </c>
      <c r="G106" s="80">
        <f t="shared" si="23"/>
        <v>35763.799999999988</v>
      </c>
    </row>
    <row r="107" spans="1:7" x14ac:dyDescent="0.25">
      <c r="A107" s="84" t="s">
        <v>308</v>
      </c>
      <c r="B107" s="80">
        <v>329117.03999999998</v>
      </c>
      <c r="C107" s="80">
        <v>-26669.209999999963</v>
      </c>
      <c r="D107" s="80">
        <v>302447.83</v>
      </c>
      <c r="E107" s="80">
        <v>282765.11</v>
      </c>
      <c r="F107" s="80">
        <v>282765.11</v>
      </c>
      <c r="G107" s="80">
        <f t="shared" si="23"/>
        <v>19682.72000000003</v>
      </c>
    </row>
    <row r="108" spans="1:7" x14ac:dyDescent="0.25">
      <c r="A108" s="84" t="s">
        <v>309</v>
      </c>
      <c r="B108" s="80">
        <v>714816</v>
      </c>
      <c r="C108" s="80">
        <v>1282067.0400000007</v>
      </c>
      <c r="D108" s="80">
        <v>1996883.04</v>
      </c>
      <c r="E108" s="80">
        <v>882582.52</v>
      </c>
      <c r="F108" s="80">
        <v>882582.52</v>
      </c>
      <c r="G108" s="80">
        <f t="shared" si="23"/>
        <v>1114300.52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3"/>
        <v>0</v>
      </c>
    </row>
    <row r="110" spans="1:7" x14ac:dyDescent="0.25">
      <c r="A110" s="84" t="s">
        <v>311</v>
      </c>
      <c r="B110" s="80">
        <v>32112</v>
      </c>
      <c r="C110" s="80">
        <v>20455.64</v>
      </c>
      <c r="D110" s="80">
        <v>52567.64</v>
      </c>
      <c r="E110" s="80">
        <v>38391.99</v>
      </c>
      <c r="F110" s="80">
        <v>38391.99</v>
      </c>
      <c r="G110" s="80">
        <f t="shared" si="23"/>
        <v>14175.650000000001</v>
      </c>
    </row>
    <row r="111" spans="1:7" x14ac:dyDescent="0.25">
      <c r="A111" s="84" t="s">
        <v>312</v>
      </c>
      <c r="B111" s="80">
        <v>66620</v>
      </c>
      <c r="C111" s="80">
        <v>240089.51999999996</v>
      </c>
      <c r="D111" s="80">
        <v>306709.52</v>
      </c>
      <c r="E111" s="80">
        <v>303922.52</v>
      </c>
      <c r="F111" s="80">
        <v>303922.52</v>
      </c>
      <c r="G111" s="80">
        <f t="shared" si="23"/>
        <v>2787</v>
      </c>
    </row>
    <row r="112" spans="1:7" x14ac:dyDescent="0.25">
      <c r="A112" s="84" t="s">
        <v>313</v>
      </c>
      <c r="B112" s="80">
        <v>1785972</v>
      </c>
      <c r="C112" s="80">
        <v>0</v>
      </c>
      <c r="D112" s="80">
        <v>1785972</v>
      </c>
      <c r="E112" s="80">
        <v>1344353.09</v>
      </c>
      <c r="F112" s="80">
        <v>1344353.09</v>
      </c>
      <c r="G112" s="80">
        <f t="shared" si="23"/>
        <v>441618.90999999992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4">SUM(C114:C122)</f>
        <v>0</v>
      </c>
      <c r="D113" s="80">
        <f t="shared" si="24"/>
        <v>0</v>
      </c>
      <c r="E113" s="80">
        <f t="shared" si="24"/>
        <v>0</v>
      </c>
      <c r="F113" s="80">
        <f t="shared" si="24"/>
        <v>0</v>
      </c>
      <c r="G113" s="80">
        <f t="shared" si="24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5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5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6">SUM(C124:C132)</f>
        <v>11223106</v>
      </c>
      <c r="D123" s="80">
        <f t="shared" si="26"/>
        <v>11223106</v>
      </c>
      <c r="E123" s="80">
        <f t="shared" si="26"/>
        <v>2032794.29</v>
      </c>
      <c r="F123" s="80">
        <f t="shared" si="26"/>
        <v>2032794.29</v>
      </c>
      <c r="G123" s="80">
        <f t="shared" si="26"/>
        <v>9190311.7100000009</v>
      </c>
    </row>
    <row r="124" spans="1:7" x14ac:dyDescent="0.25">
      <c r="A124" s="84" t="s">
        <v>325</v>
      </c>
      <c r="B124" s="80">
        <v>0</v>
      </c>
      <c r="C124" s="80">
        <v>125874.27</v>
      </c>
      <c r="D124" s="80">
        <v>125874.27</v>
      </c>
      <c r="E124" s="80">
        <v>122943.24</v>
      </c>
      <c r="F124" s="80">
        <v>122943.24</v>
      </c>
      <c r="G124" s="80">
        <f>D124-E124</f>
        <v>2931.0299999999988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7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7"/>
        <v>0</v>
      </c>
    </row>
    <row r="127" spans="1:7" x14ac:dyDescent="0.25">
      <c r="A127" s="84" t="s">
        <v>328</v>
      </c>
      <c r="B127" s="80">
        <v>0</v>
      </c>
      <c r="C127" s="80">
        <v>6584051.7300000004</v>
      </c>
      <c r="D127" s="80">
        <v>6584051.7300000004</v>
      </c>
      <c r="E127" s="80">
        <v>1896671.05</v>
      </c>
      <c r="F127" s="80">
        <v>1896671.05</v>
      </c>
      <c r="G127" s="80">
        <f t="shared" si="27"/>
        <v>4687380.6800000006</v>
      </c>
    </row>
    <row r="128" spans="1:7" x14ac:dyDescent="0.25">
      <c r="A128" s="84" t="s">
        <v>329</v>
      </c>
      <c r="B128" s="80">
        <v>0</v>
      </c>
      <c r="C128" s="80">
        <v>4500000</v>
      </c>
      <c r="D128" s="80">
        <v>4500000</v>
      </c>
      <c r="E128" s="80">
        <v>0</v>
      </c>
      <c r="F128" s="80">
        <v>0</v>
      </c>
      <c r="G128" s="80">
        <f t="shared" si="27"/>
        <v>4500000</v>
      </c>
    </row>
    <row r="129" spans="1:7" x14ac:dyDescent="0.25">
      <c r="A129" s="84" t="s">
        <v>330</v>
      </c>
      <c r="B129" s="80">
        <v>0</v>
      </c>
      <c r="C129" s="80">
        <v>13180</v>
      </c>
      <c r="D129" s="80">
        <v>13180</v>
      </c>
      <c r="E129" s="80">
        <v>13180</v>
      </c>
      <c r="F129" s="80">
        <v>13180</v>
      </c>
      <c r="G129" s="80">
        <f t="shared" si="27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7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7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7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8">SUM(C134:C136)</f>
        <v>0</v>
      </c>
      <c r="D133" s="80">
        <f t="shared" si="28"/>
        <v>0</v>
      </c>
      <c r="E133" s="80">
        <f t="shared" si="28"/>
        <v>0</v>
      </c>
      <c r="F133" s="80">
        <f t="shared" si="28"/>
        <v>0</v>
      </c>
      <c r="G133" s="80">
        <f t="shared" si="28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29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29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0">SUM(C138:C142,C144:C145)</f>
        <v>0</v>
      </c>
      <c r="D137" s="80">
        <f t="shared" si="30"/>
        <v>0</v>
      </c>
      <c r="E137" s="80">
        <f t="shared" si="30"/>
        <v>0</v>
      </c>
      <c r="F137" s="80">
        <f t="shared" si="30"/>
        <v>0</v>
      </c>
      <c r="G137" s="80">
        <f t="shared" si="30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1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1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1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1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1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1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1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2">SUM(C147:C149)</f>
        <v>0</v>
      </c>
      <c r="D146" s="80">
        <f t="shared" si="32"/>
        <v>0</v>
      </c>
      <c r="E146" s="80">
        <f t="shared" si="32"/>
        <v>0</v>
      </c>
      <c r="F146" s="80">
        <f t="shared" si="32"/>
        <v>0</v>
      </c>
      <c r="G146" s="80">
        <f t="shared" si="32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3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3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4">SUM(C151:C157)</f>
        <v>0</v>
      </c>
      <c r="D150" s="80">
        <f t="shared" si="34"/>
        <v>0</v>
      </c>
      <c r="E150" s="80">
        <f t="shared" si="34"/>
        <v>0</v>
      </c>
      <c r="F150" s="80">
        <f t="shared" si="34"/>
        <v>0</v>
      </c>
      <c r="G150" s="80">
        <f t="shared" si="34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5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5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5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5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5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5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57417693</v>
      </c>
      <c r="C159" s="79">
        <f t="shared" ref="C159:G159" si="36">C9+C84</f>
        <v>13785130.180000002</v>
      </c>
      <c r="D159" s="79">
        <f t="shared" si="36"/>
        <v>71202823.180000007</v>
      </c>
      <c r="E159" s="79">
        <f t="shared" si="36"/>
        <v>44973084.289999992</v>
      </c>
      <c r="F159" s="79">
        <f t="shared" si="36"/>
        <v>44973084.289999992</v>
      </c>
      <c r="G159" s="79">
        <f t="shared" si="36"/>
        <v>26229738.890000001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57417693</v>
      </c>
      <c r="Q76">
        <f>'Formato 6 a)'!C84</f>
        <v>13785130.180000002</v>
      </c>
      <c r="R76">
        <f>'Formato 6 a)'!D84</f>
        <v>71202823.180000007</v>
      </c>
      <c r="S76">
        <f>'Formato 6 a)'!E84</f>
        <v>44973084.289999992</v>
      </c>
      <c r="T76">
        <f>'Formato 6 a)'!F84</f>
        <v>44973084.289999992</v>
      </c>
      <c r="U76">
        <f>'Formato 6 a)'!G84</f>
        <v>26229738.890000001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49860071.960000001</v>
      </c>
      <c r="Q77">
        <f>'Formato 6 a)'!C85</f>
        <v>7.5669959187507629E-10</v>
      </c>
      <c r="R77">
        <f>'Formato 6 a)'!D85</f>
        <v>49860071.960000001</v>
      </c>
      <c r="S77">
        <f>'Formato 6 a)'!E85</f>
        <v>36059365.839999996</v>
      </c>
      <c r="T77">
        <f>'Formato 6 a)'!F85</f>
        <v>36059365.839999996</v>
      </c>
      <c r="U77">
        <f>'Formato 6 a)'!G85</f>
        <v>13800706.120000001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26904300.719999999</v>
      </c>
      <c r="Q78">
        <f>'Formato 6 a)'!C86</f>
        <v>-32425.949999999255</v>
      </c>
      <c r="R78">
        <f>'Formato 6 a)'!D86</f>
        <v>26871874.77</v>
      </c>
      <c r="S78">
        <f>'Formato 6 a)'!E86</f>
        <v>19419932.109999999</v>
      </c>
      <c r="T78">
        <f>'Formato 6 a)'!F86</f>
        <v>19419932.109999999</v>
      </c>
      <c r="U78">
        <f>'Formato 6 a)'!G86</f>
        <v>7451942.6600000001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125089.8</v>
      </c>
      <c r="Q79">
        <f>'Formato 6 a)'!C87</f>
        <v>0</v>
      </c>
      <c r="R79">
        <f>'Formato 6 a)'!D87</f>
        <v>125089.8</v>
      </c>
      <c r="S79">
        <f>'Formato 6 a)'!E87</f>
        <v>95051.29</v>
      </c>
      <c r="T79">
        <f>'Formato 6 a)'!F87</f>
        <v>95051.29</v>
      </c>
      <c r="U79">
        <f>'Formato 6 a)'!G87</f>
        <v>30038.510000000009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4587093</v>
      </c>
      <c r="Q80">
        <f>'Formato 6 a)'!C88</f>
        <v>32425.950000000012</v>
      </c>
      <c r="R80">
        <f>'Formato 6 a)'!D88</f>
        <v>4619518.95</v>
      </c>
      <c r="S80">
        <f>'Formato 6 a)'!E88</f>
        <v>3524415.23</v>
      </c>
      <c r="T80">
        <f>'Formato 6 a)'!F88</f>
        <v>3524415.23</v>
      </c>
      <c r="U80">
        <f>'Formato 6 a)'!G88</f>
        <v>1095103.7200000002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6970588.7999999998</v>
      </c>
      <c r="Q81">
        <f>'Formato 6 a)'!C89</f>
        <v>0</v>
      </c>
      <c r="R81">
        <f>'Formato 6 a)'!D89</f>
        <v>6970588.7999999998</v>
      </c>
      <c r="S81">
        <f>'Formato 6 a)'!E89</f>
        <v>5389279.5599999996</v>
      </c>
      <c r="T81">
        <f>'Formato 6 a)'!F89</f>
        <v>5389279.5599999996</v>
      </c>
      <c r="U81">
        <f>'Formato 6 a)'!G89</f>
        <v>1581309.2400000002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10055919.720000001</v>
      </c>
      <c r="Q82">
        <f>'Formato 6 a)'!C90</f>
        <v>0</v>
      </c>
      <c r="R82">
        <f>'Formato 6 a)'!D90</f>
        <v>10055919.720000001</v>
      </c>
      <c r="S82">
        <f>'Formato 6 a)'!E90</f>
        <v>6717864.1799999997</v>
      </c>
      <c r="T82">
        <f>'Formato 6 a)'!F90</f>
        <v>6717864.1799999997</v>
      </c>
      <c r="U82">
        <f>'Formato 6 a)'!G90</f>
        <v>3338055.540000001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1217079.92</v>
      </c>
      <c r="Q84">
        <f>'Formato 6 a)'!C92</f>
        <v>0</v>
      </c>
      <c r="R84">
        <f>'Formato 6 a)'!D92</f>
        <v>1217079.92</v>
      </c>
      <c r="S84">
        <f>'Formato 6 a)'!E92</f>
        <v>912823.47</v>
      </c>
      <c r="T84">
        <f>'Formato 6 a)'!F92</f>
        <v>912823.47</v>
      </c>
      <c r="U84">
        <f>'Formato 6 a)'!G92</f>
        <v>304256.44999999995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3274020</v>
      </c>
      <c r="Q85">
        <f>'Formato 6 a)'!C93</f>
        <v>1107577.3499999999</v>
      </c>
      <c r="R85">
        <f>'Formato 6 a)'!D93</f>
        <v>4381597.3499999996</v>
      </c>
      <c r="S85">
        <f>'Formato 6 a)'!E93</f>
        <v>2901391.3000000003</v>
      </c>
      <c r="T85">
        <f>'Formato 6 a)'!F93</f>
        <v>2901391.3000000003</v>
      </c>
      <c r="U85">
        <f>'Formato 6 a)'!G93</f>
        <v>1480206.05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282336</v>
      </c>
      <c r="Q86">
        <f>'Formato 6 a)'!C94</f>
        <v>-16582.399999999994</v>
      </c>
      <c r="R86">
        <f>'Formato 6 a)'!D94</f>
        <v>265753.59999999998</v>
      </c>
      <c r="S86">
        <f>'Formato 6 a)'!E94</f>
        <v>210542.07</v>
      </c>
      <c r="T86">
        <f>'Formato 6 a)'!F94</f>
        <v>210542.07</v>
      </c>
      <c r="U86">
        <f>'Formato 6 a)'!G94</f>
        <v>55211.52999999997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119076</v>
      </c>
      <c r="Q89">
        <f>'Formato 6 a)'!C97</f>
        <v>-22640.100000000006</v>
      </c>
      <c r="R89">
        <f>'Formato 6 a)'!D97</f>
        <v>96435.9</v>
      </c>
      <c r="S89">
        <f>'Formato 6 a)'!E97</f>
        <v>41097.230000000003</v>
      </c>
      <c r="T89">
        <f>'Formato 6 a)'!F97</f>
        <v>41097.230000000003</v>
      </c>
      <c r="U89">
        <f>'Formato 6 a)'!G97</f>
        <v>55338.669999999991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387792</v>
      </c>
      <c r="Q90">
        <f>'Formato 6 a)'!C98</f>
        <v>-30202.690000000002</v>
      </c>
      <c r="R90">
        <f>'Formato 6 a)'!D98</f>
        <v>357589.31</v>
      </c>
      <c r="S90">
        <f>'Formato 6 a)'!E98</f>
        <v>244962.06</v>
      </c>
      <c r="T90">
        <f>'Formato 6 a)'!F98</f>
        <v>244962.06</v>
      </c>
      <c r="U90">
        <f>'Formato 6 a)'!G98</f>
        <v>112627.25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1811352</v>
      </c>
      <c r="Q91">
        <f>'Formato 6 a)'!C99</f>
        <v>-146686.96999999997</v>
      </c>
      <c r="R91">
        <f>'Formato 6 a)'!D99</f>
        <v>1664665.03</v>
      </c>
      <c r="S91">
        <f>'Formato 6 a)'!E99</f>
        <v>1521371.74</v>
      </c>
      <c r="T91">
        <f>'Formato 6 a)'!F99</f>
        <v>1521371.74</v>
      </c>
      <c r="U91">
        <f>'Formato 6 a)'!G99</f>
        <v>143293.29000000004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437148</v>
      </c>
      <c r="Q92">
        <f>'Formato 6 a)'!C100</f>
        <v>3451.6900000000605</v>
      </c>
      <c r="R92">
        <f>'Formato 6 a)'!D100</f>
        <v>440599.69</v>
      </c>
      <c r="S92">
        <f>'Formato 6 a)'!E100</f>
        <v>323082.40999999997</v>
      </c>
      <c r="T92">
        <f>'Formato 6 a)'!F100</f>
        <v>323082.40999999997</v>
      </c>
      <c r="U92">
        <f>'Formato 6 a)'!G100</f>
        <v>117517.28000000003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236316</v>
      </c>
      <c r="Q94">
        <f>'Formato 6 a)'!C102</f>
        <v>1320237.8199999998</v>
      </c>
      <c r="R94">
        <f>'Formato 6 a)'!D102</f>
        <v>1556553.82</v>
      </c>
      <c r="S94">
        <f>'Formato 6 a)'!E102</f>
        <v>560335.79</v>
      </c>
      <c r="T94">
        <f>'Formato 6 a)'!F102</f>
        <v>560335.79</v>
      </c>
      <c r="U94">
        <f>'Formato 6 a)'!G102</f>
        <v>996218.03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4283601.04</v>
      </c>
      <c r="Q95">
        <f>'Formato 6 a)'!C103</f>
        <v>1454446.8300000008</v>
      </c>
      <c r="R95">
        <f>'Formato 6 a)'!D103</f>
        <v>5738047.8700000001</v>
      </c>
      <c r="S95">
        <f>'Formato 6 a)'!E103</f>
        <v>3979532.8600000003</v>
      </c>
      <c r="T95">
        <f>'Formato 6 a)'!F103</f>
        <v>3979532.8600000003</v>
      </c>
      <c r="U95">
        <f>'Formato 6 a)'!G103</f>
        <v>1758515.0099999998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900048</v>
      </c>
      <c r="Q96">
        <f>'Formato 6 a)'!C104</f>
        <v>-37658.409999999974</v>
      </c>
      <c r="R96">
        <f>'Formato 6 a)'!D104</f>
        <v>862389.59</v>
      </c>
      <c r="S96">
        <f>'Formato 6 a)'!E104</f>
        <v>732203.18</v>
      </c>
      <c r="T96">
        <f>'Formato 6 a)'!F104</f>
        <v>732203.18</v>
      </c>
      <c r="U96">
        <f>'Formato 6 a)'!G104</f>
        <v>130186.40999999992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454916</v>
      </c>
      <c r="Q98">
        <f>'Formato 6 a)'!C106</f>
        <v>-23837.75</v>
      </c>
      <c r="R98">
        <f>'Formato 6 a)'!D106</f>
        <v>431078.25</v>
      </c>
      <c r="S98">
        <f>'Formato 6 a)'!E106</f>
        <v>395314.45</v>
      </c>
      <c r="T98">
        <f>'Formato 6 a)'!F106</f>
        <v>395314.45</v>
      </c>
      <c r="U98">
        <f>'Formato 6 a)'!G106</f>
        <v>35763.799999999988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329117.03999999998</v>
      </c>
      <c r="Q99">
        <f>'Formato 6 a)'!C107</f>
        <v>-26669.209999999963</v>
      </c>
      <c r="R99">
        <f>'Formato 6 a)'!D107</f>
        <v>302447.83</v>
      </c>
      <c r="S99">
        <f>'Formato 6 a)'!E107</f>
        <v>282765.11</v>
      </c>
      <c r="T99">
        <f>'Formato 6 a)'!F107</f>
        <v>282765.11</v>
      </c>
      <c r="U99">
        <f>'Formato 6 a)'!G107</f>
        <v>19682.72000000003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714816</v>
      </c>
      <c r="Q100">
        <f>'Formato 6 a)'!C108</f>
        <v>1282067.0400000007</v>
      </c>
      <c r="R100">
        <f>'Formato 6 a)'!D108</f>
        <v>1996883.04</v>
      </c>
      <c r="S100">
        <f>'Formato 6 a)'!E108</f>
        <v>882582.52</v>
      </c>
      <c r="T100">
        <f>'Formato 6 a)'!F108</f>
        <v>882582.52</v>
      </c>
      <c r="U100">
        <f>'Formato 6 a)'!G108</f>
        <v>1114300.52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32112</v>
      </c>
      <c r="Q102">
        <f>'Formato 6 a)'!C110</f>
        <v>20455.64</v>
      </c>
      <c r="R102">
        <f>'Formato 6 a)'!D110</f>
        <v>52567.64</v>
      </c>
      <c r="S102">
        <f>'Formato 6 a)'!E110</f>
        <v>38391.99</v>
      </c>
      <c r="T102">
        <f>'Formato 6 a)'!F110</f>
        <v>38391.99</v>
      </c>
      <c r="U102">
        <f>'Formato 6 a)'!G110</f>
        <v>14175.650000000001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66620</v>
      </c>
      <c r="Q103">
        <f>'Formato 6 a)'!C111</f>
        <v>240089.51999999996</v>
      </c>
      <c r="R103">
        <f>'Formato 6 a)'!D111</f>
        <v>306709.52</v>
      </c>
      <c r="S103">
        <f>'Formato 6 a)'!E111</f>
        <v>303922.52</v>
      </c>
      <c r="T103">
        <f>'Formato 6 a)'!F111</f>
        <v>303922.52</v>
      </c>
      <c r="U103">
        <f>'Formato 6 a)'!G111</f>
        <v>2787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1785972</v>
      </c>
      <c r="Q104">
        <f>'Formato 6 a)'!C112</f>
        <v>0</v>
      </c>
      <c r="R104">
        <f>'Formato 6 a)'!D112</f>
        <v>1785972</v>
      </c>
      <c r="S104">
        <f>'Formato 6 a)'!E112</f>
        <v>1344353.09</v>
      </c>
      <c r="T104">
        <f>'Formato 6 a)'!F112</f>
        <v>1344353.09</v>
      </c>
      <c r="U104">
        <f>'Formato 6 a)'!G112</f>
        <v>441618.90999999992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11223106</v>
      </c>
      <c r="R115">
        <f>'Formato 6 a)'!D123</f>
        <v>11223106</v>
      </c>
      <c r="S115">
        <f>'Formato 6 a)'!E123</f>
        <v>2032794.29</v>
      </c>
      <c r="T115">
        <f>'Formato 6 a)'!F123</f>
        <v>2032794.29</v>
      </c>
      <c r="U115">
        <f>'Formato 6 a)'!G123</f>
        <v>9190311.7100000009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125874.27</v>
      </c>
      <c r="R116">
        <f>'Formato 6 a)'!D124</f>
        <v>125874.27</v>
      </c>
      <c r="S116">
        <f>'Formato 6 a)'!E124</f>
        <v>122943.24</v>
      </c>
      <c r="T116">
        <f>'Formato 6 a)'!F124</f>
        <v>122943.24</v>
      </c>
      <c r="U116">
        <f>'Formato 6 a)'!G124</f>
        <v>2931.0299999999988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6584051.7300000004</v>
      </c>
      <c r="R119">
        <f>'Formato 6 a)'!D127</f>
        <v>6584051.7300000004</v>
      </c>
      <c r="S119">
        <f>'Formato 6 a)'!E127</f>
        <v>1896671.05</v>
      </c>
      <c r="T119">
        <f>'Formato 6 a)'!F127</f>
        <v>1896671.05</v>
      </c>
      <c r="U119">
        <f>'Formato 6 a)'!G127</f>
        <v>4687380.6800000006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4500000</v>
      </c>
      <c r="R120">
        <f>'Formato 6 a)'!D128</f>
        <v>4500000</v>
      </c>
      <c r="S120">
        <f>'Formato 6 a)'!E128</f>
        <v>0</v>
      </c>
      <c r="T120">
        <f>'Formato 6 a)'!F128</f>
        <v>0</v>
      </c>
      <c r="U120">
        <f>'Formato 6 a)'!G128</f>
        <v>4500000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13180</v>
      </c>
      <c r="R121">
        <f>'Formato 6 a)'!D129</f>
        <v>13180</v>
      </c>
      <c r="S121">
        <f>'Formato 6 a)'!E129</f>
        <v>13180</v>
      </c>
      <c r="T121">
        <f>'Formato 6 a)'!F129</f>
        <v>13180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57417693</v>
      </c>
      <c r="Q150">
        <f>'Formato 6 a)'!C159</f>
        <v>13785130.180000002</v>
      </c>
      <c r="R150">
        <f>'Formato 6 a)'!D159</f>
        <v>71202823.180000007</v>
      </c>
      <c r="S150">
        <f>'Formato 6 a)'!E159</f>
        <v>44973084.289999992</v>
      </c>
      <c r="T150">
        <f>'Formato 6 a)'!F159</f>
        <v>44973084.289999992</v>
      </c>
      <c r="U150">
        <f>'Formato 6 a)'!G159</f>
        <v>26229738.890000001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septiembre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57417693</v>
      </c>
      <c r="C19" s="61">
        <f>SUM(C20:GASTO_E_FIN_02)</f>
        <v>13785130.180000002</v>
      </c>
      <c r="D19" s="61">
        <f>SUM(D20:GASTO_E_FIN_03)</f>
        <v>71202823.180000007</v>
      </c>
      <c r="E19" s="61">
        <f>SUM(E20:GASTO_E_FIN_04)</f>
        <v>44973084.289999992</v>
      </c>
      <c r="F19" s="61">
        <f>SUM(F20:GASTO_E_FIN_05)</f>
        <v>44973084.289999992</v>
      </c>
      <c r="G19" s="61">
        <f>SUM(G20:GASTO_E_FIN_06)</f>
        <v>26229738.890000015</v>
      </c>
    </row>
    <row r="20" spans="1:7" s="24" customFormat="1" x14ac:dyDescent="0.25">
      <c r="A20" s="144" t="s">
        <v>432</v>
      </c>
      <c r="B20" s="60">
        <v>57417693</v>
      </c>
      <c r="C20" s="60">
        <v>13785130.180000002</v>
      </c>
      <c r="D20" s="60">
        <v>71202823.180000007</v>
      </c>
      <c r="E20" s="60">
        <v>44973084.289999992</v>
      </c>
      <c r="F20" s="60">
        <v>44973084.289999992</v>
      </c>
      <c r="G20" s="60">
        <f>D20-E20</f>
        <v>26229738.890000015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57417693</v>
      </c>
      <c r="C29" s="61">
        <f>GASTO_NE_T2+GASTO_E_T2</f>
        <v>13785130.180000002</v>
      </c>
      <c r="D29" s="61">
        <f>GASTO_NE_T3+GASTO_E_T3</f>
        <v>71202823.180000007</v>
      </c>
      <c r="E29" s="61">
        <f>GASTO_NE_T4+GASTO_E_T4</f>
        <v>44973084.289999992</v>
      </c>
      <c r="F29" s="61">
        <f>GASTO_NE_T5+GASTO_E_T5</f>
        <v>44973084.289999992</v>
      </c>
      <c r="G29" s="61">
        <f>GASTO_NE_T6+GASTO_E_T6</f>
        <v>26229738.890000015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57417693</v>
      </c>
      <c r="Q3" s="18">
        <f>GASTO_E_T2</f>
        <v>13785130.180000002</v>
      </c>
      <c r="R3" s="18">
        <f>GASTO_E_T3</f>
        <v>71202823.180000007</v>
      </c>
      <c r="S3" s="18">
        <f>GASTO_E_T4</f>
        <v>44973084.289999992</v>
      </c>
      <c r="T3" s="18">
        <f>GASTO_E_T5</f>
        <v>44973084.289999992</v>
      </c>
      <c r="U3" s="18">
        <f>GASTO_E_T6</f>
        <v>26229738.890000015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57417693</v>
      </c>
      <c r="Q4" s="18">
        <f>TOTAL_E_T2</f>
        <v>13785130.180000002</v>
      </c>
      <c r="R4" s="18">
        <f>TOTAL_E_T3</f>
        <v>71202823.180000007</v>
      </c>
      <c r="S4" s="18">
        <f>TOTAL_E_T4</f>
        <v>44973084.289999992</v>
      </c>
      <c r="T4" s="18">
        <f>TOTAL_E_T5</f>
        <v>44973084.289999992</v>
      </c>
      <c r="U4" s="18">
        <f>TOTAL_E_T6</f>
        <v>26229738.890000015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septiembre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x14ac:dyDescent="0.2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2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57417693</v>
      </c>
      <c r="C43" s="73">
        <f t="shared" ref="C43:G43" si="9">SUM(C44,C53,C61,C71)</f>
        <v>13785130.180000002</v>
      </c>
      <c r="D43" s="73">
        <f t="shared" si="9"/>
        <v>71202823.180000007</v>
      </c>
      <c r="E43" s="73">
        <f t="shared" si="9"/>
        <v>44973084.289999992</v>
      </c>
      <c r="F43" s="73">
        <f t="shared" si="9"/>
        <v>44973084.289999992</v>
      </c>
      <c r="G43" s="73">
        <f t="shared" si="9"/>
        <v>26229738.890000015</v>
      </c>
    </row>
    <row r="44" spans="1:7" x14ac:dyDescent="0.25">
      <c r="A44" s="53" t="s">
        <v>430</v>
      </c>
      <c r="B44" s="72">
        <f>SUM(B45:B52)</f>
        <v>57417693</v>
      </c>
      <c r="C44" s="72">
        <f t="shared" ref="C44:G44" si="10">SUM(C45:C52)</f>
        <v>13785130.180000002</v>
      </c>
      <c r="D44" s="72">
        <f t="shared" si="10"/>
        <v>71202823.180000007</v>
      </c>
      <c r="E44" s="72">
        <f t="shared" si="10"/>
        <v>44973084.289999992</v>
      </c>
      <c r="F44" s="72">
        <f t="shared" si="10"/>
        <v>44973084.289999992</v>
      </c>
      <c r="G44" s="72">
        <f t="shared" si="10"/>
        <v>26229738.890000015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57417693</v>
      </c>
      <c r="C51" s="72">
        <v>13785130.180000002</v>
      </c>
      <c r="D51" s="72">
        <v>71202823.180000007</v>
      </c>
      <c r="E51" s="72">
        <v>44973084.289999992</v>
      </c>
      <c r="F51" s="72">
        <v>44973084.289999992</v>
      </c>
      <c r="G51" s="72">
        <f t="shared" si="11"/>
        <v>26229738.890000015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57417693</v>
      </c>
      <c r="C77" s="73">
        <f t="shared" ref="C77:F77" si="18">C43+C9</f>
        <v>13785130.180000002</v>
      </c>
      <c r="D77" s="73">
        <f t="shared" si="18"/>
        <v>71202823.180000007</v>
      </c>
      <c r="E77" s="73">
        <f t="shared" si="18"/>
        <v>44973084.289999992</v>
      </c>
      <c r="F77" s="73">
        <f t="shared" si="18"/>
        <v>44973084.289999992</v>
      </c>
      <c r="G77" s="73">
        <f>G43+G9</f>
        <v>26229738.890000015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57417693</v>
      </c>
      <c r="Q35" s="18">
        <f>'Formato 6 c)'!C43</f>
        <v>13785130.180000002</v>
      </c>
      <c r="R35" s="18">
        <f>'Formato 6 c)'!D43</f>
        <v>71202823.180000007</v>
      </c>
      <c r="S35" s="18">
        <f>'Formato 6 c)'!E43</f>
        <v>44973084.289999992</v>
      </c>
      <c r="T35" s="18">
        <f>'Formato 6 c)'!F43</f>
        <v>44973084.289999992</v>
      </c>
      <c r="U35" s="18">
        <f>'Formato 6 c)'!G43</f>
        <v>26229738.890000015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57417693</v>
      </c>
      <c r="Q36" s="18">
        <f>'Formato 6 c)'!C44</f>
        <v>13785130.180000002</v>
      </c>
      <c r="R36" s="18">
        <f>'Formato 6 c)'!D44</f>
        <v>71202823.180000007</v>
      </c>
      <c r="S36" s="18">
        <f>'Formato 6 c)'!E44</f>
        <v>44973084.289999992</v>
      </c>
      <c r="T36" s="18">
        <f>'Formato 6 c)'!F44</f>
        <v>44973084.289999992</v>
      </c>
      <c r="U36" s="18">
        <f>'Formato 6 c)'!G44</f>
        <v>26229738.890000015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57417693</v>
      </c>
      <c r="Q43" s="18">
        <f>'Formato 6 c)'!C51</f>
        <v>13785130.180000002</v>
      </c>
      <c r="R43" s="18">
        <f>'Formato 6 c)'!D51</f>
        <v>71202823.180000007</v>
      </c>
      <c r="S43" s="18">
        <f>'Formato 6 c)'!E51</f>
        <v>44973084.289999992</v>
      </c>
      <c r="T43" s="18">
        <f>'Formato 6 c)'!F51</f>
        <v>44973084.289999992</v>
      </c>
      <c r="U43" s="18">
        <f>'Formato 6 c)'!G51</f>
        <v>26229738.890000015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57417693</v>
      </c>
      <c r="Q68" s="18">
        <f>'Formato 6 c)'!C77</f>
        <v>13785130.180000002</v>
      </c>
      <c r="R68" s="18">
        <f>'Formato 6 c)'!D77</f>
        <v>71202823.180000007</v>
      </c>
      <c r="S68" s="18">
        <f>'Formato 6 c)'!E77</f>
        <v>44973084.289999992</v>
      </c>
      <c r="T68" s="18">
        <f>'Formato 6 c)'!F77</f>
        <v>44973084.289999992</v>
      </c>
      <c r="U68" s="18">
        <f>'Formato 6 c)'!G77</f>
        <v>26229738.890000015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C28" sqref="C28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30 de septiembre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49860071.960000001</v>
      </c>
      <c r="C21" s="66">
        <f t="shared" ref="C21:F21" si="4">SUM(C22,C23,C24,C27,C28,C31)</f>
        <v>0</v>
      </c>
      <c r="D21" s="66">
        <f t="shared" si="4"/>
        <v>49860071.960000001</v>
      </c>
      <c r="E21" s="66">
        <f t="shared" si="4"/>
        <v>36059365.839999996</v>
      </c>
      <c r="F21" s="66">
        <f t="shared" si="4"/>
        <v>36059365.839999996</v>
      </c>
      <c r="G21" s="66">
        <f>SUM(G22,G23,G24,G27,G28,G31)</f>
        <v>13800706.120000005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49860071.960000001</v>
      </c>
      <c r="C27" s="67">
        <v>0</v>
      </c>
      <c r="D27" s="67">
        <v>49860071.960000001</v>
      </c>
      <c r="E27" s="67">
        <v>36059365.839999996</v>
      </c>
      <c r="F27" s="67">
        <v>36059365.839999996</v>
      </c>
      <c r="G27" s="67">
        <f t="shared" si="6"/>
        <v>13800706.120000005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49860071.960000001</v>
      </c>
      <c r="C33" s="66">
        <f t="shared" ref="C33:G33" si="9">C21+C9</f>
        <v>0</v>
      </c>
      <c r="D33" s="66">
        <f t="shared" si="9"/>
        <v>49860071.960000001</v>
      </c>
      <c r="E33" s="66">
        <f t="shared" si="9"/>
        <v>36059365.839999996</v>
      </c>
      <c r="F33" s="66">
        <f t="shared" si="9"/>
        <v>36059365.839999996</v>
      </c>
      <c r="G33" s="66">
        <f t="shared" si="9"/>
        <v>13800706.120000005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49860071.960000001</v>
      </c>
      <c r="Q13" s="18">
        <f>'Formato 6 d)'!C21</f>
        <v>0</v>
      </c>
      <c r="R13" s="18">
        <f>'Formato 6 d)'!D21</f>
        <v>49860071.960000001</v>
      </c>
      <c r="S13" s="18">
        <f>'Formato 6 d)'!E21</f>
        <v>36059365.839999996</v>
      </c>
      <c r="T13" s="18">
        <f>'Formato 6 d)'!F21</f>
        <v>36059365.839999996</v>
      </c>
      <c r="U13" s="18">
        <f>'Formato 6 d)'!G21</f>
        <v>13800706.120000005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49860071.960000001</v>
      </c>
      <c r="Q19" s="18">
        <f>'Formato 6 d)'!C27</f>
        <v>0</v>
      </c>
      <c r="R19" s="18">
        <f>'Formato 6 d)'!D27</f>
        <v>49860071.960000001</v>
      </c>
      <c r="S19" s="18">
        <f>'Formato 6 d)'!E27</f>
        <v>36059365.839999996</v>
      </c>
      <c r="T19" s="18">
        <f>'Formato 6 d)'!F27</f>
        <v>36059365.839999996</v>
      </c>
      <c r="U19" s="18">
        <f>'Formato 6 d)'!G27</f>
        <v>13800706.120000005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49860071.960000001</v>
      </c>
      <c r="Q24" s="18">
        <f>'Formato 6 d)'!C33</f>
        <v>0</v>
      </c>
      <c r="R24" s="18">
        <f>'Formato 6 d)'!D33</f>
        <v>49860071.960000001</v>
      </c>
      <c r="S24" s="18">
        <f>'Formato 6 d)'!E33</f>
        <v>36059365.839999996</v>
      </c>
      <c r="T24" s="18">
        <f>'Formato 6 d)'!F33</f>
        <v>36059365.839999996</v>
      </c>
      <c r="U24" s="18">
        <f>'Formato 6 d)'!G33</f>
        <v>13800706.120000005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15" sqref="A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" zoomScale="90" zoomScaleNormal="90" workbookViewId="0">
      <selection activeCell="B8" sqref="B8:G1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45655387.589999996</v>
      </c>
      <c r="C7" s="59">
        <f t="shared" ref="C7:G7" si="0">SUM(C8:C19)</f>
        <v>54041267.969999999</v>
      </c>
      <c r="D7" s="59">
        <f t="shared" si="0"/>
        <v>56637381.269999996</v>
      </c>
      <c r="E7" s="59">
        <f t="shared" si="0"/>
        <v>53936668.219999999</v>
      </c>
      <c r="F7" s="59">
        <f t="shared" si="0"/>
        <v>57671021.799999997</v>
      </c>
      <c r="G7" s="59">
        <f t="shared" si="0"/>
        <v>52705747.959999993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5110708.2</v>
      </c>
      <c r="C14" s="60">
        <v>8264302.1799999997</v>
      </c>
      <c r="D14" s="60">
        <v>9712570.1099999994</v>
      </c>
      <c r="E14" s="60">
        <v>8360832.0599999996</v>
      </c>
      <c r="F14" s="60">
        <v>9447713.8399999999</v>
      </c>
      <c r="G14" s="60">
        <v>7582732.9100000001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40028654.479999997</v>
      </c>
      <c r="C17" s="60">
        <v>45030084</v>
      </c>
      <c r="D17" s="60">
        <v>46711290</v>
      </c>
      <c r="E17" s="60">
        <v>45522629.189999998</v>
      </c>
      <c r="F17" s="60">
        <v>48223307.960000001</v>
      </c>
      <c r="G17" s="60">
        <v>45123015.049999997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516024.91</v>
      </c>
      <c r="C19" s="60">
        <v>746881.79</v>
      </c>
      <c r="D19" s="60">
        <v>213521.16</v>
      </c>
      <c r="E19" s="60">
        <v>53206.97</v>
      </c>
      <c r="F19" s="60"/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45655387.589999996</v>
      </c>
      <c r="C31" s="61">
        <f t="shared" ref="C31:G31" si="3">C7+C21+C28</f>
        <v>54041267.969999999</v>
      </c>
      <c r="D31" s="61">
        <f t="shared" si="3"/>
        <v>56637381.269999996</v>
      </c>
      <c r="E31" s="61">
        <f t="shared" si="3"/>
        <v>53936668.219999999</v>
      </c>
      <c r="F31" s="61">
        <f t="shared" si="3"/>
        <v>57671021.799999997</v>
      </c>
      <c r="G31" s="61">
        <f t="shared" si="3"/>
        <v>52705747.959999993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45655387.589999996</v>
      </c>
      <c r="Q2" s="18">
        <f>'Formato 7 c)'!C7</f>
        <v>54041267.969999999</v>
      </c>
      <c r="R2" s="18">
        <f>'Formato 7 c)'!D7</f>
        <v>56637381.269999996</v>
      </c>
      <c r="S2" s="18">
        <f>'Formato 7 c)'!E7</f>
        <v>53936668.219999999</v>
      </c>
      <c r="T2" s="18">
        <f>'Formato 7 c)'!F7</f>
        <v>57671021.799999997</v>
      </c>
      <c r="U2" s="18">
        <f>'Formato 7 c)'!G7</f>
        <v>52705747.959999993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5110708.2</v>
      </c>
      <c r="Q9" s="18">
        <f>'Formato 7 c)'!C14</f>
        <v>8264302.1799999997</v>
      </c>
      <c r="R9" s="18">
        <f>'Formato 7 c)'!D14</f>
        <v>9712570.1099999994</v>
      </c>
      <c r="S9" s="18">
        <f>'Formato 7 c)'!E14</f>
        <v>8360832.0599999996</v>
      </c>
      <c r="T9" s="18">
        <f>'Formato 7 c)'!F14</f>
        <v>9447713.8399999999</v>
      </c>
      <c r="U9" s="18">
        <f>'Formato 7 c)'!G14</f>
        <v>7582732.9100000001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40028654.479999997</v>
      </c>
      <c r="Q12" s="18">
        <f>'Formato 7 c)'!C17</f>
        <v>45030084</v>
      </c>
      <c r="R12" s="18">
        <f>'Formato 7 c)'!D17</f>
        <v>46711290</v>
      </c>
      <c r="S12" s="18">
        <f>'Formato 7 c)'!E17</f>
        <v>45522629.189999998</v>
      </c>
      <c r="T12" s="18">
        <f>'Formato 7 c)'!F17</f>
        <v>48223307.960000001</v>
      </c>
      <c r="U12" s="18">
        <f>'Formato 7 c)'!G17</f>
        <v>45123015.049999997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516024.91</v>
      </c>
      <c r="Q14" s="18">
        <f>'Formato 7 c)'!C19</f>
        <v>746881.79</v>
      </c>
      <c r="R14" s="18">
        <f>'Formato 7 c)'!D19</f>
        <v>213521.16</v>
      </c>
      <c r="S14" s="18">
        <f>'Formato 7 c)'!E19</f>
        <v>53206.97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45655387.589999996</v>
      </c>
      <c r="Q23" s="18">
        <f>'Formato 7 c)'!C31</f>
        <v>54041267.969999999</v>
      </c>
      <c r="R23" s="18">
        <f>'Formato 7 c)'!D31</f>
        <v>56637381.269999996</v>
      </c>
      <c r="S23" s="18">
        <f>'Formato 7 c)'!E31</f>
        <v>53936668.219999999</v>
      </c>
      <c r="T23" s="18">
        <f>'Formato 7 c)'!F31</f>
        <v>57671021.799999997</v>
      </c>
      <c r="U23" s="18">
        <f>'Formato 7 c)'!G31</f>
        <v>52705747.959999993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7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44890755.759999998</v>
      </c>
      <c r="C18" s="61">
        <f t="shared" ref="C18:G18" si="1">SUM(C19:C27)</f>
        <v>59133106.920000002</v>
      </c>
      <c r="D18" s="61">
        <f t="shared" si="1"/>
        <v>55933755.910000011</v>
      </c>
      <c r="E18" s="61">
        <f t="shared" si="1"/>
        <v>52172424.149999999</v>
      </c>
      <c r="F18" s="61">
        <f t="shared" si="1"/>
        <v>58498463.039999992</v>
      </c>
      <c r="G18" s="61">
        <f t="shared" si="1"/>
        <v>44973084.289999992</v>
      </c>
    </row>
    <row r="19" spans="1:7" x14ac:dyDescent="0.25">
      <c r="A19" s="53" t="s">
        <v>454</v>
      </c>
      <c r="B19" s="60">
        <v>35230820.859999999</v>
      </c>
      <c r="C19" s="60">
        <v>39597294.469999999</v>
      </c>
      <c r="D19" s="60">
        <v>41395867.120000005</v>
      </c>
      <c r="E19" s="60">
        <v>43032864.07</v>
      </c>
      <c r="F19" s="60">
        <v>47485781.259999998</v>
      </c>
      <c r="G19" s="60">
        <v>36059365.839999996</v>
      </c>
    </row>
    <row r="20" spans="1:7" x14ac:dyDescent="0.25">
      <c r="A20" s="53" t="s">
        <v>455</v>
      </c>
      <c r="B20" s="60">
        <v>3258013.84</v>
      </c>
      <c r="C20" s="60">
        <v>3933525.07</v>
      </c>
      <c r="D20" s="60">
        <v>4598531.71</v>
      </c>
      <c r="E20" s="60">
        <v>3485685.94</v>
      </c>
      <c r="F20" s="60">
        <v>4027682.82</v>
      </c>
      <c r="G20" s="60">
        <v>2901391.3000000003</v>
      </c>
    </row>
    <row r="21" spans="1:7" x14ac:dyDescent="0.25">
      <c r="A21" s="53" t="s">
        <v>456</v>
      </c>
      <c r="B21" s="60">
        <v>4603111.9400000004</v>
      </c>
      <c r="C21" s="60">
        <v>5687770.7800000003</v>
      </c>
      <c r="D21" s="60">
        <v>5311338.95</v>
      </c>
      <c r="E21" s="60">
        <v>4607008.9399999995</v>
      </c>
      <c r="F21" s="60">
        <v>5462400.7699999996</v>
      </c>
      <c r="G21" s="60">
        <v>3979532.8600000003</v>
      </c>
    </row>
    <row r="22" spans="1:7" x14ac:dyDescent="0.25">
      <c r="A22" s="53" t="s">
        <v>457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458</v>
      </c>
      <c r="B23" s="60">
        <v>1798809.12</v>
      </c>
      <c r="C23" s="60">
        <v>9914516.5999999996</v>
      </c>
      <c r="D23" s="60">
        <v>4628018.13</v>
      </c>
      <c r="E23" s="60">
        <v>1046865.2000000001</v>
      </c>
      <c r="F23" s="60">
        <v>1522598.19</v>
      </c>
      <c r="G23" s="60">
        <v>2032794.29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44890755.759999998</v>
      </c>
      <c r="C29" s="60">
        <f t="shared" ref="C29:G29" si="2">C7+C18</f>
        <v>59133106.920000002</v>
      </c>
      <c r="D29" s="60">
        <f t="shared" si="2"/>
        <v>55933755.910000011</v>
      </c>
      <c r="E29" s="60">
        <f t="shared" si="2"/>
        <v>52172424.149999999</v>
      </c>
      <c r="F29" s="60">
        <f t="shared" si="2"/>
        <v>58498463.039999992</v>
      </c>
      <c r="G29" s="60">
        <f t="shared" si="2"/>
        <v>44973084.289999992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44890755.759999998</v>
      </c>
      <c r="Q12" s="18">
        <f>'Formato 7 d)'!C18</f>
        <v>59133106.920000002</v>
      </c>
      <c r="R12" s="18">
        <f>'Formato 7 d)'!D18</f>
        <v>55933755.910000011</v>
      </c>
      <c r="S12" s="18">
        <f>'Formato 7 d)'!E18</f>
        <v>52172424.149999999</v>
      </c>
      <c r="T12" s="18">
        <f>'Formato 7 d)'!F18</f>
        <v>58498463.039999992</v>
      </c>
      <c r="U12" s="18">
        <f>'Formato 7 d)'!G18</f>
        <v>44973084.289999992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35230820.859999999</v>
      </c>
      <c r="Q13" s="18">
        <f>'Formato 7 d)'!C19</f>
        <v>39597294.469999999</v>
      </c>
      <c r="R13" s="18">
        <f>'Formato 7 d)'!D19</f>
        <v>41395867.120000005</v>
      </c>
      <c r="S13" s="18">
        <f>'Formato 7 d)'!E19</f>
        <v>43032864.07</v>
      </c>
      <c r="T13" s="18">
        <f>'Formato 7 d)'!F19</f>
        <v>47485781.259999998</v>
      </c>
      <c r="U13" s="18">
        <f>'Formato 7 d)'!G19</f>
        <v>36059365.839999996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3258013.84</v>
      </c>
      <c r="Q14" s="18">
        <f>'Formato 7 d)'!C20</f>
        <v>3933525.07</v>
      </c>
      <c r="R14" s="18">
        <f>'Formato 7 d)'!D20</f>
        <v>4598531.71</v>
      </c>
      <c r="S14" s="18">
        <f>'Formato 7 d)'!E20</f>
        <v>3485685.94</v>
      </c>
      <c r="T14" s="18">
        <f>'Formato 7 d)'!F20</f>
        <v>4027682.82</v>
      </c>
      <c r="U14" s="18">
        <f>'Formato 7 d)'!G20</f>
        <v>2901391.3000000003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4603111.9400000004</v>
      </c>
      <c r="Q15" s="18">
        <f>'Formato 7 d)'!C21</f>
        <v>5687770.7800000003</v>
      </c>
      <c r="R15" s="18">
        <f>'Formato 7 d)'!D21</f>
        <v>5311338.95</v>
      </c>
      <c r="S15" s="18">
        <f>'Formato 7 d)'!E21</f>
        <v>4607008.9399999995</v>
      </c>
      <c r="T15" s="18">
        <f>'Formato 7 d)'!F21</f>
        <v>5462400.7699999996</v>
      </c>
      <c r="U15" s="18">
        <f>'Formato 7 d)'!G21</f>
        <v>3979532.8600000003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1798809.12</v>
      </c>
      <c r="Q17" s="18">
        <f>'Formato 7 d)'!C23</f>
        <v>9914516.5999999996</v>
      </c>
      <c r="R17" s="18">
        <f>'Formato 7 d)'!D23</f>
        <v>4628018.13</v>
      </c>
      <c r="S17" s="18">
        <f>'Formato 7 d)'!E23</f>
        <v>1046865.2000000001</v>
      </c>
      <c r="T17" s="18">
        <f>'Formato 7 d)'!F23</f>
        <v>1522598.19</v>
      </c>
      <c r="U17" s="18">
        <f>'Formato 7 d)'!G23</f>
        <v>2032794.29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44890755.759999998</v>
      </c>
      <c r="Q22" s="18">
        <f>'Formato 7 d)'!C29</f>
        <v>59133106.920000002</v>
      </c>
      <c r="R22" s="18">
        <f>'Formato 7 d)'!D29</f>
        <v>55933755.910000011</v>
      </c>
      <c r="S22" s="18">
        <f>'Formato 7 d)'!E29</f>
        <v>52172424.149999999</v>
      </c>
      <c r="T22" s="18">
        <f>'Formato 7 d)'!F29</f>
        <v>58498463.039999992</v>
      </c>
      <c r="U22" s="18">
        <f>'Formato 7 d)'!G29</f>
        <v>44973084.289999992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zoomScale="90" zoomScaleNormal="90" workbookViewId="0">
      <selection activeCell="B65" sqref="B65:F6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LEON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E79" sqref="E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2017 y al 30 de septiembre de 2018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13247933.029999999</v>
      </c>
      <c r="C9" s="60">
        <f>SUM(C10:C16)</f>
        <v>4732924.37</v>
      </c>
      <c r="D9" s="100" t="s">
        <v>54</v>
      </c>
      <c r="E9" s="60">
        <f>SUM(E10:E18)</f>
        <v>4555723.12</v>
      </c>
      <c r="F9" s="60">
        <f>SUM(F10:F18)</f>
        <v>3251984.41</v>
      </c>
    </row>
    <row r="10" spans="1:6" x14ac:dyDescent="0.25">
      <c r="A10" s="96" t="s">
        <v>4</v>
      </c>
      <c r="B10" s="60">
        <v>9500</v>
      </c>
      <c r="C10" s="60">
        <v>9500</v>
      </c>
      <c r="D10" s="101" t="s">
        <v>55</v>
      </c>
      <c r="E10" s="60">
        <v>3852900.81</v>
      </c>
      <c r="F10" s="60">
        <v>1032422.69</v>
      </c>
    </row>
    <row r="11" spans="1:6" x14ac:dyDescent="0.25">
      <c r="A11" s="96" t="s">
        <v>5</v>
      </c>
      <c r="B11" s="60">
        <v>13238433.029999999</v>
      </c>
      <c r="C11" s="60">
        <v>4723424.37</v>
      </c>
      <c r="D11" s="101" t="s">
        <v>56</v>
      </c>
      <c r="E11" s="60">
        <v>202.87</v>
      </c>
      <c r="F11" s="60">
        <v>126389.96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702619.44</v>
      </c>
      <c r="F16" s="60">
        <v>2093171.76</v>
      </c>
    </row>
    <row r="17" spans="1:6" x14ac:dyDescent="0.25">
      <c r="A17" s="95" t="s">
        <v>11</v>
      </c>
      <c r="B17" s="60">
        <f>SUM(B18:B24)</f>
        <v>505729.32</v>
      </c>
      <c r="C17" s="60">
        <f>SUM(C18:C24)</f>
        <v>185660.48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31529.86</v>
      </c>
      <c r="F19" s="60">
        <f>SUM(F20:F22)</f>
        <v>84629.440000000002</v>
      </c>
    </row>
    <row r="20" spans="1:6" x14ac:dyDescent="0.25">
      <c r="A20" s="97" t="s">
        <v>14</v>
      </c>
      <c r="B20" s="60">
        <v>505729.32</v>
      </c>
      <c r="C20" s="60">
        <v>185660.48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31529.86</v>
      </c>
      <c r="F22" s="60">
        <v>84629.440000000002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241556.91</v>
      </c>
      <c r="C25" s="60">
        <f>SUM(C26:C30)</f>
        <v>85743.43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241556.91</v>
      </c>
      <c r="C26" s="60">
        <v>85743.43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13995219.26</v>
      </c>
      <c r="C47" s="61">
        <f>C9+C17+C25+C31+C38+C41+C37</f>
        <v>5004328.28</v>
      </c>
      <c r="D47" s="99" t="s">
        <v>91</v>
      </c>
      <c r="E47" s="61">
        <f>E9+E19+E23+E26+E27+E31+E38+E42</f>
        <v>4587252.9800000004</v>
      </c>
      <c r="F47" s="61">
        <f>F9+F19+F23+F26+F27+F31+F38+F42</f>
        <v>3336613.85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48378261.920000002</v>
      </c>
      <c r="C53" s="60">
        <v>46145467.630000003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59137.97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-34691701.509999998</v>
      </c>
      <c r="C55" s="60">
        <v>-27715967.920000002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4587252.9800000004</v>
      </c>
      <c r="F59" s="61">
        <f>F47+F57</f>
        <v>3336613.85</v>
      </c>
    </row>
    <row r="60" spans="1:6" x14ac:dyDescent="0.25">
      <c r="A60" s="55" t="s">
        <v>50</v>
      </c>
      <c r="B60" s="61">
        <f>SUM(B50:B58)</f>
        <v>28205612.870000005</v>
      </c>
      <c r="C60" s="61">
        <f>SUM(C50:C58)</f>
        <v>32948552.170000002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42200832.130000003</v>
      </c>
      <c r="C62" s="61">
        <f>SUM(C47+C60)</f>
        <v>37952880.450000003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17640649.359999999</v>
      </c>
      <c r="F68" s="77">
        <f>SUM(F69:F73)</f>
        <v>14643336.810000001</v>
      </c>
    </row>
    <row r="69" spans="1:6" x14ac:dyDescent="0.25">
      <c r="A69" s="12"/>
      <c r="B69" s="54"/>
      <c r="C69" s="54"/>
      <c r="D69" s="103" t="s">
        <v>107</v>
      </c>
      <c r="E69" s="77">
        <v>2789724.3699999973</v>
      </c>
      <c r="F69" s="77">
        <v>-8605821.1699999999</v>
      </c>
    </row>
    <row r="70" spans="1:6" x14ac:dyDescent="0.25">
      <c r="A70" s="12"/>
      <c r="B70" s="54"/>
      <c r="C70" s="54"/>
      <c r="D70" s="103" t="s">
        <v>108</v>
      </c>
      <c r="E70" s="77">
        <v>14850924.99</v>
      </c>
      <c r="F70" s="77">
        <v>23249157.98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37613579.149999999</v>
      </c>
      <c r="F79" s="61">
        <f>F63+F68+F75</f>
        <v>34616266.600000001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42200832.129999995</v>
      </c>
      <c r="F81" s="61">
        <f>F59+F79</f>
        <v>37952880.450000003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13247933.029999999</v>
      </c>
      <c r="Q4" s="18">
        <f>'Formato 1'!C9</f>
        <v>4732924.37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13238433.029999999</v>
      </c>
      <c r="Q6" s="18">
        <f>'Formato 1'!C11</f>
        <v>4723424.37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505729.32</v>
      </c>
      <c r="Q12" s="18">
        <f>'Formato 1'!C17</f>
        <v>185660.48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505729.32</v>
      </c>
      <c r="Q15" s="18">
        <f>'Formato 1'!C20</f>
        <v>185660.48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241556.91</v>
      </c>
      <c r="Q20" s="18">
        <f>'Formato 1'!C25</f>
        <v>85743.43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241556.91</v>
      </c>
      <c r="Q21" s="18">
        <f>'Formato 1'!C26</f>
        <v>85743.43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13995219.26</v>
      </c>
      <c r="Q42" s="18">
        <f>'Formato 1'!C47</f>
        <v>5004328.28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48378261.920000002</v>
      </c>
      <c r="Q47">
        <f>'Formato 1'!C53</f>
        <v>46145467.630000003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59137.97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-34691701.509999998</v>
      </c>
      <c r="Q49">
        <f>'Formato 1'!C55</f>
        <v>-27715967.920000002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28205612.870000005</v>
      </c>
      <c r="Q53">
        <f>'Formato 1'!C60</f>
        <v>32948552.170000002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42200832.130000003</v>
      </c>
      <c r="Q54">
        <f>'Formato 1'!C62</f>
        <v>37952880.450000003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4555723.12</v>
      </c>
      <c r="Q57">
        <f>'Formato 1'!F9</f>
        <v>3251984.41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3852900.81</v>
      </c>
      <c r="Q58">
        <f>'Formato 1'!F10</f>
        <v>1032422.69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202.87</v>
      </c>
      <c r="Q59">
        <f>'Formato 1'!F11</f>
        <v>126389.96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702619.44</v>
      </c>
      <c r="Q64">
        <f>'Formato 1'!F16</f>
        <v>2093171.76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31529.86</v>
      </c>
      <c r="Q67">
        <f>'Formato 1'!F19</f>
        <v>84629.440000000002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31529.86</v>
      </c>
      <c r="Q70">
        <f>'Formato 1'!F22</f>
        <v>84629.440000000002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4587252.9800000004</v>
      </c>
      <c r="Q95">
        <f>'Formato 1'!F47</f>
        <v>3336613.85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4587252.9800000004</v>
      </c>
      <c r="Q104">
        <f>'Formato 1'!F59</f>
        <v>3336613.85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17640649.359999999</v>
      </c>
      <c r="Q110">
        <f>'Formato 1'!F68</f>
        <v>14643336.810000001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2789724.3699999973</v>
      </c>
      <c r="Q111">
        <f>'Formato 1'!F69</f>
        <v>-8605821.1699999999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14850924.99</v>
      </c>
      <c r="Q112">
        <f>'Formato 1'!F70</f>
        <v>23249157.98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37613579.149999999</v>
      </c>
      <c r="Q119">
        <f>'Formato 1'!F79</f>
        <v>34616266.600000001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42200832.129999995</v>
      </c>
      <c r="Q120">
        <f>'Formato 1'!F81</f>
        <v>37952880.450000003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2017 y al 30 de septiembre de 2018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3336613.85</v>
      </c>
      <c r="C18" s="132"/>
      <c r="D18" s="132"/>
      <c r="E18" s="132"/>
      <c r="F18" s="61">
        <v>4587252.9800000004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3336613.85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4587252.9800000004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3336613.85</v>
      </c>
      <c r="Q12" s="18"/>
      <c r="R12" s="18"/>
      <c r="S12" s="18"/>
      <c r="T12" s="18">
        <f>'Formato 2'!F18</f>
        <v>4587252.9800000004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3336613.85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4587252.9800000004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D1" zoomScale="90" zoomScaleNormal="90" workbookViewId="0">
      <selection activeCell="A13" sqref="A1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30 de septiembre de 2018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TSGS417</cp:lastModifiedBy>
  <cp:lastPrinted>2017-02-04T00:56:20Z</cp:lastPrinted>
  <dcterms:created xsi:type="dcterms:W3CDTF">2017-01-19T17:59:06Z</dcterms:created>
  <dcterms:modified xsi:type="dcterms:W3CDTF">2018-10-21T18:34:47Z</dcterms:modified>
</cp:coreProperties>
</file>