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CONCENTRADO\CUENTA PUBLICA JUNIO 2018 PB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545" firstSheet="19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2" i="6" l="1"/>
  <c r="G101" i="6"/>
  <c r="G100" i="6"/>
  <c r="G99" i="6"/>
  <c r="G98" i="6"/>
  <c r="G97" i="6"/>
  <c r="G96" i="6"/>
  <c r="G95" i="6"/>
  <c r="G94" i="6"/>
  <c r="B17" i="1"/>
  <c r="B9" i="1"/>
  <c r="C9" i="1"/>
  <c r="C47" i="1"/>
  <c r="B25" i="1"/>
  <c r="B31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G29" i="7"/>
  <c r="U4" i="25" s="1"/>
  <c r="F9" i="7"/>
  <c r="F19" i="7"/>
  <c r="F29" i="7"/>
  <c r="T4" i="25" s="1"/>
  <c r="E9" i="7"/>
  <c r="E29" i="7" s="1"/>
  <c r="S4" i="25" s="1"/>
  <c r="E19" i="7"/>
  <c r="S3" i="25"/>
  <c r="D9" i="7"/>
  <c r="D19" i="7"/>
  <c r="R3" i="25" s="1"/>
  <c r="C9" i="7"/>
  <c r="C19" i="7"/>
  <c r="B9" i="7"/>
  <c r="P2" i="25" s="1"/>
  <c r="B19" i="7"/>
  <c r="P3" i="25" s="1"/>
  <c r="T3" i="25"/>
  <c r="Q3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W4" i="17" s="1"/>
  <c r="I8" i="3"/>
  <c r="H14" i="3"/>
  <c r="G14" i="3"/>
  <c r="U4" i="17" s="1"/>
  <c r="E14" i="3"/>
  <c r="E20" i="3" s="1"/>
  <c r="S5" i="17" s="1"/>
  <c r="K9" i="3"/>
  <c r="K10" i="3"/>
  <c r="K11" i="3"/>
  <c r="K12" i="3"/>
  <c r="K8" i="3"/>
  <c r="K20" i="3" s="1"/>
  <c r="Y5" i="17" s="1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9" i="1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V4" i="17"/>
  <c r="R15" i="16"/>
  <c r="S15" i="16"/>
  <c r="V15" i="16"/>
  <c r="P15" i="16"/>
  <c r="Q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T2" i="25"/>
  <c r="U2" i="25"/>
  <c r="P119" i="15" l="1"/>
  <c r="E81" i="1"/>
  <c r="P120" i="15" s="1"/>
  <c r="P110" i="15"/>
  <c r="D29" i="7"/>
  <c r="R4" i="25" s="1"/>
  <c r="V3" i="17"/>
  <c r="J20" i="3"/>
  <c r="X5" i="17" s="1"/>
  <c r="I20" i="3"/>
  <c r="W5" i="17" s="1"/>
  <c r="U3" i="17"/>
  <c r="W3" i="17"/>
  <c r="R2" i="25"/>
  <c r="S2" i="25"/>
  <c r="C29" i="7"/>
  <c r="Q4" i="25" s="1"/>
  <c r="Q2" i="25"/>
  <c r="S4" i="17"/>
  <c r="B29" i="7"/>
  <c r="P4" i="25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<sst xmlns="http://schemas.openxmlformats.org/spreadsheetml/2006/main" count="4243" uniqueCount="3305">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</sst>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51" sqref="D5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junio de 2018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57417693</v>
      </c>
      <c r="C8" s="40">
        <f t="shared" ref="C8:D8" si="0">SUM(C9:C11)</f>
        <v>35866001.840000004</v>
      </c>
      <c r="D8" s="40">
        <f t="shared" si="0"/>
        <v>35866001.840000004</v>
      </c>
    </row>
    <row r="9" spans="1:11" x14ac:dyDescent="0.25">
      <c r="A9" s="53" t="s">
        <v>169</v>
      </c>
      <c r="B9" s="23">
        <v>57417693</v>
      </c>
      <c r="C9" s="23">
        <v>35866001.840000004</v>
      </c>
      <c r="D9" s="23">
        <v>35866001.840000004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57417693</v>
      </c>
      <c r="C13" s="40">
        <f t="shared" ref="C13:D13" si="2">C14+C15</f>
        <v>26353756.870000001</v>
      </c>
      <c r="D13" s="40">
        <f t="shared" si="2"/>
        <v>26353756.870000001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57417693</v>
      </c>
      <c r="C15" s="23">
        <v>26353756.870000001</v>
      </c>
      <c r="D15" s="23">
        <v>26353756.870000001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9512244.9700000025</v>
      </c>
      <c r="D21" s="40">
        <f t="shared" si="4"/>
        <v>9512244.9700000025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9512244.9700000025</v>
      </c>
      <c r="D23" s="40">
        <f t="shared" si="5"/>
        <v>9512244.9700000025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9512244.9700000025</v>
      </c>
      <c r="D25" s="40">
        <f>D23-D17</f>
        <v>9512244.9700000025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9512244.9700000025</v>
      </c>
      <c r="D33" s="61">
        <f t="shared" si="8"/>
        <v>9512244.9700000025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57417693</v>
      </c>
      <c r="C48" s="124">
        <f>C9</f>
        <v>35866001.840000004</v>
      </c>
      <c r="D48" s="124">
        <f t="shared" ref="D48" si="12">D9</f>
        <v>35866001.840000004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57417693</v>
      </c>
      <c r="C57" s="61">
        <f>C48+C49-C53+C55</f>
        <v>35866001.840000004</v>
      </c>
      <c r="D57" s="61">
        <f t="shared" ref="D57" si="16">D48+D49-D53+D55</f>
        <v>35866001.840000004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57417693</v>
      </c>
      <c r="C59" s="61">
        <f t="shared" ref="C59:D59" si="17">C57-C49</f>
        <v>35866001.840000004</v>
      </c>
      <c r="D59" s="61">
        <f t="shared" si="17"/>
        <v>35866001.840000004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57417693</v>
      </c>
      <c r="Q2" s="18">
        <f>'Formato 4'!C8</f>
        <v>35866001.840000004</v>
      </c>
      <c r="R2" s="18">
        <f>'Formato 4'!D8</f>
        <v>35866001.840000004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57417693</v>
      </c>
      <c r="Q3" s="18">
        <f>'Formato 4'!C9</f>
        <v>35866001.840000004</v>
      </c>
      <c r="R3" s="18">
        <f>'Formato 4'!D9</f>
        <v>35866001.840000004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57417693</v>
      </c>
      <c r="Q6" s="18">
        <f>'Formato 4'!C13</f>
        <v>26353756.870000001</v>
      </c>
      <c r="R6" s="18">
        <f>'Formato 4'!D13</f>
        <v>26353756.870000001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57417693</v>
      </c>
      <c r="Q8" s="18">
        <f>'Formato 4'!C15</f>
        <v>26353756.870000001</v>
      </c>
      <c r="R8" s="18">
        <f>'Formato 4'!D15</f>
        <v>26353756.870000001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9512244.9700000025</v>
      </c>
      <c r="R12" s="18">
        <f>'Formato 4'!D21</f>
        <v>9512244.9700000025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9512244.9700000025</v>
      </c>
      <c r="R13" s="18">
        <f>'Formato 4'!D23</f>
        <v>9512244.9700000025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9512244.9700000025</v>
      </c>
      <c r="R14" s="18">
        <f>'Formato 4'!D25</f>
        <v>9512244.9700000025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9512244.9700000025</v>
      </c>
      <c r="R18">
        <f>'Formato 4'!D33</f>
        <v>9512244.9700000025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57417693</v>
      </c>
      <c r="Q26">
        <f>'Formato 4'!C48</f>
        <v>35866001.840000004</v>
      </c>
      <c r="R26">
        <f>'Formato 4'!D48</f>
        <v>35866001.840000004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G15" sqref="G15:G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junio de 2018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8725720</v>
      </c>
      <c r="C15" s="60">
        <v>885404.18</v>
      </c>
      <c r="D15" s="60">
        <v>9611124.1799999997</v>
      </c>
      <c r="E15" s="60">
        <v>5020015.79</v>
      </c>
      <c r="F15" s="60">
        <v>5020015.79</v>
      </c>
      <c r="G15" s="60">
        <f t="shared" si="0"/>
        <v>-3705704.21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48691973</v>
      </c>
      <c r="C34" s="60">
        <v>4500000</v>
      </c>
      <c r="D34" s="60">
        <v>53191973</v>
      </c>
      <c r="E34" s="60">
        <v>30845986.050000001</v>
      </c>
      <c r="F34" s="60">
        <v>30845986.050000001</v>
      </c>
      <c r="G34" s="60">
        <f t="shared" si="4"/>
        <v>-17845986.949999999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57417693</v>
      </c>
      <c r="C41" s="61">
        <f t="shared" ref="C41:E41" si="6">SUM(C9,C10,C11,C12,C13,C14,C15,C16,C28,C34,C35,C37)</f>
        <v>5385404.1799999997</v>
      </c>
      <c r="D41" s="61">
        <f t="shared" si="6"/>
        <v>62803097.18</v>
      </c>
      <c r="E41" s="61">
        <f t="shared" si="6"/>
        <v>35866001.840000004</v>
      </c>
      <c r="F41" s="61">
        <f>SUM(F9,F10,F11,F12,F13,F14,F15,F16,F28,F34,F35,F37)</f>
        <v>35866001.840000004</v>
      </c>
      <c r="G41" s="61">
        <f>SUM(G9,G10,G11,G12,G13,G14,G15,G16,G28,G34,G35,G37)</f>
        <v>-21551691.16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57417693</v>
      </c>
      <c r="C70" s="61">
        <f t="shared" ref="C70:G70" si="14">C41+C65+C67</f>
        <v>5385404.1799999997</v>
      </c>
      <c r="D70" s="61">
        <f t="shared" si="14"/>
        <v>62803097.18</v>
      </c>
      <c r="E70" s="61">
        <f t="shared" si="14"/>
        <v>35866001.840000004</v>
      </c>
      <c r="F70" s="61">
        <f t="shared" si="14"/>
        <v>35866001.840000004</v>
      </c>
      <c r="G70" s="61">
        <f t="shared" si="14"/>
        <v>-21551691.16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8725720</v>
      </c>
      <c r="Q9" s="18">
        <f>'Formato 5'!C15</f>
        <v>885404.18</v>
      </c>
      <c r="R9" s="18">
        <f>'Formato 5'!D15</f>
        <v>9611124.1799999997</v>
      </c>
      <c r="S9" s="18">
        <f>'Formato 5'!E15</f>
        <v>5020015.79</v>
      </c>
      <c r="T9" s="18">
        <f>'Formato 5'!F15</f>
        <v>5020015.79</v>
      </c>
      <c r="U9" s="18">
        <f>'Formato 5'!G15</f>
        <v>-3705704.21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48691973</v>
      </c>
      <c r="Q28" s="18">
        <f>'Formato 5'!C34</f>
        <v>4500000</v>
      </c>
      <c r="R28" s="18">
        <f>'Formato 5'!D34</f>
        <v>53191973</v>
      </c>
      <c r="S28" s="18">
        <f>'Formato 5'!E34</f>
        <v>30845986.050000001</v>
      </c>
      <c r="T28" s="18">
        <f>'Formato 5'!F34</f>
        <v>30845986.050000001</v>
      </c>
      <c r="U28" s="18">
        <f>'Formato 5'!G34</f>
        <v>-17845986.949999999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57417693</v>
      </c>
      <c r="Q34">
        <f>'Formato 5'!C41</f>
        <v>5385404.1799999997</v>
      </c>
      <c r="R34">
        <f>'Formato 5'!D41</f>
        <v>62803097.18</v>
      </c>
      <c r="S34">
        <f>'Formato 5'!E41</f>
        <v>35866001.840000004</v>
      </c>
      <c r="T34">
        <f>'Formato 5'!F41</f>
        <v>35866001.840000004</v>
      </c>
      <c r="U34">
        <f>'Formato 5'!G41</f>
        <v>-21551691.16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6" zoomScaleNormal="96" zoomScalePageLayoutView="90" workbookViewId="0">
      <selection activeCell="C160" sqref="C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junio de 2018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57417693</v>
      </c>
      <c r="C84" s="79">
        <f t="shared" ref="C84:G84" si="19">SUM(C85,C93,C103,C113,C123,C133,C137,C146,C150)</f>
        <v>5385404.1799999997</v>
      </c>
      <c r="D84" s="79">
        <f t="shared" si="19"/>
        <v>62803097.18</v>
      </c>
      <c r="E84" s="79">
        <f t="shared" si="19"/>
        <v>26353756.870000001</v>
      </c>
      <c r="F84" s="79">
        <f t="shared" si="19"/>
        <v>26353756.870000001</v>
      </c>
      <c r="G84" s="79">
        <f t="shared" si="19"/>
        <v>36449340.310000002</v>
      </c>
    </row>
    <row r="85" spans="1:7" x14ac:dyDescent="0.25">
      <c r="A85" s="83" t="s">
        <v>286</v>
      </c>
      <c r="B85" s="80">
        <f>SUM(B86:B92)</f>
        <v>49860071.960000001</v>
      </c>
      <c r="C85" s="80">
        <f t="shared" ref="C85:G85" si="20">SUM(C86:C92)</f>
        <v>0</v>
      </c>
      <c r="D85" s="80">
        <f t="shared" si="20"/>
        <v>49860071.960000001</v>
      </c>
      <c r="E85" s="80">
        <f t="shared" si="20"/>
        <v>21937672.620000001</v>
      </c>
      <c r="F85" s="80">
        <f t="shared" si="20"/>
        <v>21937672.620000001</v>
      </c>
      <c r="G85" s="80">
        <f t="shared" si="20"/>
        <v>27922399.340000004</v>
      </c>
    </row>
    <row r="86" spans="1:7" x14ac:dyDescent="0.25">
      <c r="A86" s="84" t="s">
        <v>287</v>
      </c>
      <c r="B86" s="80">
        <v>26904300.719999999</v>
      </c>
      <c r="C86" s="80">
        <v>0</v>
      </c>
      <c r="D86" s="80">
        <v>26904300.719999999</v>
      </c>
      <c r="E86" s="80">
        <v>11266259.93</v>
      </c>
      <c r="F86" s="80">
        <v>11266259.93</v>
      </c>
      <c r="G86" s="80">
        <f>D86-E86</f>
        <v>15638040.789999999</v>
      </c>
    </row>
    <row r="87" spans="1:7" x14ac:dyDescent="0.25">
      <c r="A87" s="84" t="s">
        <v>288</v>
      </c>
      <c r="B87" s="80">
        <v>125089.8</v>
      </c>
      <c r="C87" s="80">
        <v>0</v>
      </c>
      <c r="D87" s="80">
        <v>125089.8</v>
      </c>
      <c r="E87" s="80">
        <v>60056.01</v>
      </c>
      <c r="F87" s="80">
        <v>60056.01</v>
      </c>
      <c r="G87" s="80">
        <f t="shared" ref="G87:G102" si="21">D87-E87</f>
        <v>65033.79</v>
      </c>
    </row>
    <row r="88" spans="1:7" x14ac:dyDescent="0.25">
      <c r="A88" s="84" t="s">
        <v>289</v>
      </c>
      <c r="B88" s="80">
        <v>4587093</v>
      </c>
      <c r="C88" s="80">
        <v>0</v>
      </c>
      <c r="D88" s="80">
        <v>4587093</v>
      </c>
      <c r="E88" s="80">
        <v>2284553.9</v>
      </c>
      <c r="F88" s="80">
        <v>2284553.9</v>
      </c>
      <c r="G88" s="80">
        <f t="shared" si="21"/>
        <v>2302539.1</v>
      </c>
    </row>
    <row r="89" spans="1:7" x14ac:dyDescent="0.25">
      <c r="A89" s="84" t="s">
        <v>290</v>
      </c>
      <c r="B89" s="80">
        <v>6970588.7999999998</v>
      </c>
      <c r="C89" s="80">
        <v>0</v>
      </c>
      <c r="D89" s="80">
        <v>6970588.7999999998</v>
      </c>
      <c r="E89" s="80">
        <v>3451678.2</v>
      </c>
      <c r="F89" s="80">
        <v>3451678.2</v>
      </c>
      <c r="G89" s="80">
        <f t="shared" si="21"/>
        <v>3518910.5999999996</v>
      </c>
    </row>
    <row r="90" spans="1:7" x14ac:dyDescent="0.25">
      <c r="A90" s="84" t="s">
        <v>291</v>
      </c>
      <c r="B90" s="80">
        <v>10055919.720000001</v>
      </c>
      <c r="C90" s="80">
        <v>0</v>
      </c>
      <c r="D90" s="80">
        <v>10055919.720000001</v>
      </c>
      <c r="E90" s="80">
        <v>4266575.5999999996</v>
      </c>
      <c r="F90" s="80">
        <v>4266575.5999999996</v>
      </c>
      <c r="G90" s="80">
        <f t="shared" si="21"/>
        <v>5789344.120000001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1217079.92</v>
      </c>
      <c r="C92" s="80">
        <v>0</v>
      </c>
      <c r="D92" s="80">
        <v>1217079.92</v>
      </c>
      <c r="E92" s="80">
        <v>608548.98</v>
      </c>
      <c r="F92" s="80">
        <v>608548.98</v>
      </c>
      <c r="G92" s="80">
        <f t="shared" si="21"/>
        <v>608530.93999999994</v>
      </c>
    </row>
    <row r="93" spans="1:7" x14ac:dyDescent="0.25">
      <c r="A93" s="83" t="s">
        <v>294</v>
      </c>
      <c r="B93" s="80">
        <f>SUM(B94:B102)</f>
        <v>3274020</v>
      </c>
      <c r="C93" s="80">
        <f t="shared" ref="C93:G93" si="22">SUM(C94:C102)</f>
        <v>483600.29000000015</v>
      </c>
      <c r="D93" s="80">
        <f t="shared" si="22"/>
        <v>3757620.2899999996</v>
      </c>
      <c r="E93" s="80">
        <f t="shared" si="22"/>
        <v>1971830.4999999998</v>
      </c>
      <c r="F93" s="80">
        <f t="shared" si="22"/>
        <v>1971830.4999999998</v>
      </c>
      <c r="G93" s="80">
        <f t="shared" si="22"/>
        <v>1785789.79</v>
      </c>
    </row>
    <row r="94" spans="1:7" x14ac:dyDescent="0.25">
      <c r="A94" s="84" t="s">
        <v>295</v>
      </c>
      <c r="B94" s="80">
        <v>282336</v>
      </c>
      <c r="C94" s="80">
        <v>-22748.52</v>
      </c>
      <c r="D94" s="80">
        <v>259587.48</v>
      </c>
      <c r="E94" s="80">
        <v>145196.62</v>
      </c>
      <c r="F94" s="80">
        <v>145196.62</v>
      </c>
      <c r="G94" s="80">
        <f t="shared" si="21"/>
        <v>114390.86000000002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21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119076</v>
      </c>
      <c r="C97" s="80">
        <v>-22640.1</v>
      </c>
      <c r="D97" s="80">
        <v>96435.9</v>
      </c>
      <c r="E97" s="80">
        <v>34275.699999999997</v>
      </c>
      <c r="F97" s="80">
        <v>34275.699999999997</v>
      </c>
      <c r="G97" s="80">
        <f t="shared" si="21"/>
        <v>62160.2</v>
      </c>
    </row>
    <row r="98" spans="1:7" x14ac:dyDescent="0.25">
      <c r="A98" s="42" t="s">
        <v>299</v>
      </c>
      <c r="B98" s="80">
        <v>387792</v>
      </c>
      <c r="C98" s="80">
        <v>-30202.690000000002</v>
      </c>
      <c r="D98" s="80">
        <v>357589.31</v>
      </c>
      <c r="E98" s="80">
        <v>149975.09</v>
      </c>
      <c r="F98" s="80">
        <v>149975.09</v>
      </c>
      <c r="G98" s="80">
        <f t="shared" si="21"/>
        <v>207614.22</v>
      </c>
    </row>
    <row r="99" spans="1:7" x14ac:dyDescent="0.25">
      <c r="A99" s="84" t="s">
        <v>300</v>
      </c>
      <c r="B99" s="80">
        <v>1811352</v>
      </c>
      <c r="C99" s="80">
        <v>-146686.97</v>
      </c>
      <c r="D99" s="80">
        <v>1664665.03</v>
      </c>
      <c r="E99" s="80">
        <v>1054184.68</v>
      </c>
      <c r="F99" s="80">
        <v>1054184.68</v>
      </c>
      <c r="G99" s="80">
        <f t="shared" si="21"/>
        <v>610480.35000000009</v>
      </c>
    </row>
    <row r="100" spans="1:7" x14ac:dyDescent="0.25">
      <c r="A100" s="84" t="s">
        <v>301</v>
      </c>
      <c r="B100" s="80">
        <v>437148</v>
      </c>
      <c r="C100" s="80">
        <v>3451.6900000000023</v>
      </c>
      <c r="D100" s="80">
        <v>440599.69</v>
      </c>
      <c r="E100" s="80">
        <v>133182.41</v>
      </c>
      <c r="F100" s="80">
        <v>133182.41</v>
      </c>
      <c r="G100" s="80">
        <f t="shared" si="21"/>
        <v>307417.28000000003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236316</v>
      </c>
      <c r="C102" s="80">
        <v>702426.88000000012</v>
      </c>
      <c r="D102" s="80">
        <v>938742.88</v>
      </c>
      <c r="E102" s="80">
        <v>455016</v>
      </c>
      <c r="F102" s="80">
        <v>455016</v>
      </c>
      <c r="G102" s="80">
        <f t="shared" si="21"/>
        <v>483726.88</v>
      </c>
    </row>
    <row r="103" spans="1:7" x14ac:dyDescent="0.25">
      <c r="A103" s="83" t="s">
        <v>304</v>
      </c>
      <c r="B103" s="80">
        <f>SUM(B104:B112)</f>
        <v>4283601.04</v>
      </c>
      <c r="C103" s="80">
        <f>SUM(C104:C112)</f>
        <v>316535.88999999996</v>
      </c>
      <c r="D103" s="80">
        <f t="shared" ref="D103:G103" si="23">SUM(D104:D112)</f>
        <v>4600136.93</v>
      </c>
      <c r="E103" s="80">
        <f t="shared" si="23"/>
        <v>2358985.75</v>
      </c>
      <c r="F103" s="80">
        <f t="shared" si="23"/>
        <v>2358985.75</v>
      </c>
      <c r="G103" s="80">
        <f t="shared" si="23"/>
        <v>2241151.1799999997</v>
      </c>
    </row>
    <row r="104" spans="1:7" x14ac:dyDescent="0.25">
      <c r="A104" s="84" t="s">
        <v>305</v>
      </c>
      <c r="B104" s="80">
        <v>900048</v>
      </c>
      <c r="C104" s="80">
        <v>-42790.790000000008</v>
      </c>
      <c r="D104" s="80">
        <v>857257.21</v>
      </c>
      <c r="E104" s="80">
        <v>505996.66</v>
      </c>
      <c r="F104" s="80">
        <v>505996.66</v>
      </c>
      <c r="G104" s="80">
        <f>D104-E104</f>
        <v>351260.55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4">D105-E105</f>
        <v>0</v>
      </c>
    </row>
    <row r="106" spans="1:7" x14ac:dyDescent="0.25">
      <c r="A106" s="84" t="s">
        <v>307</v>
      </c>
      <c r="B106" s="80">
        <v>454916</v>
      </c>
      <c r="C106" s="80">
        <v>-60504.69</v>
      </c>
      <c r="D106" s="80">
        <v>394411.31</v>
      </c>
      <c r="E106" s="80">
        <v>289474.21000000002</v>
      </c>
      <c r="F106" s="80">
        <v>289474.21000000002</v>
      </c>
      <c r="G106" s="80">
        <f t="shared" si="24"/>
        <v>104937.09999999998</v>
      </c>
    </row>
    <row r="107" spans="1:7" x14ac:dyDescent="0.25">
      <c r="A107" s="84" t="s">
        <v>308</v>
      </c>
      <c r="B107" s="80">
        <v>329117.03999999998</v>
      </c>
      <c r="C107" s="80">
        <v>-42058.070000000007</v>
      </c>
      <c r="D107" s="80">
        <v>287058.96999999997</v>
      </c>
      <c r="E107" s="80">
        <v>30517</v>
      </c>
      <c r="F107" s="80">
        <v>30517</v>
      </c>
      <c r="G107" s="80">
        <f t="shared" si="24"/>
        <v>256541.96999999997</v>
      </c>
    </row>
    <row r="108" spans="1:7" x14ac:dyDescent="0.25">
      <c r="A108" s="84" t="s">
        <v>309</v>
      </c>
      <c r="B108" s="80">
        <v>714816</v>
      </c>
      <c r="C108" s="80">
        <v>308203.03999999998</v>
      </c>
      <c r="D108" s="80">
        <v>1023019.04</v>
      </c>
      <c r="E108" s="80">
        <v>629819.81000000006</v>
      </c>
      <c r="F108" s="80">
        <v>629819.81000000006</v>
      </c>
      <c r="G108" s="80">
        <f t="shared" si="24"/>
        <v>393199.23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4"/>
        <v>0</v>
      </c>
    </row>
    <row r="110" spans="1:7" x14ac:dyDescent="0.25">
      <c r="A110" s="84" t="s">
        <v>311</v>
      </c>
      <c r="B110" s="80">
        <v>32112</v>
      </c>
      <c r="C110" s="80">
        <v>-5862.4600000000009</v>
      </c>
      <c r="D110" s="80">
        <v>26249.54</v>
      </c>
      <c r="E110" s="80">
        <v>7735.65</v>
      </c>
      <c r="F110" s="80">
        <v>7735.65</v>
      </c>
      <c r="G110" s="80">
        <f t="shared" si="24"/>
        <v>18513.89</v>
      </c>
    </row>
    <row r="111" spans="1:7" x14ac:dyDescent="0.25">
      <c r="A111" s="84" t="s">
        <v>312</v>
      </c>
      <c r="B111" s="80">
        <v>66620</v>
      </c>
      <c r="C111" s="80">
        <v>159548.85999999999</v>
      </c>
      <c r="D111" s="80">
        <v>226168.86</v>
      </c>
      <c r="E111" s="80">
        <v>219037.46</v>
      </c>
      <c r="F111" s="80">
        <v>219037.46</v>
      </c>
      <c r="G111" s="80">
        <f t="shared" si="24"/>
        <v>7131.3999999999942</v>
      </c>
    </row>
    <row r="112" spans="1:7" x14ac:dyDescent="0.25">
      <c r="A112" s="84" t="s">
        <v>313</v>
      </c>
      <c r="B112" s="80">
        <v>1785972</v>
      </c>
      <c r="C112" s="80">
        <v>0</v>
      </c>
      <c r="D112" s="80">
        <v>1785972</v>
      </c>
      <c r="E112" s="80">
        <v>676404.96</v>
      </c>
      <c r="F112" s="80">
        <v>676404.96</v>
      </c>
      <c r="G112" s="80">
        <f t="shared" si="24"/>
        <v>1109567.04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5">SUM(C114:C122)</f>
        <v>0</v>
      </c>
      <c r="D113" s="80">
        <f t="shared" si="25"/>
        <v>0</v>
      </c>
      <c r="E113" s="80">
        <f t="shared" si="25"/>
        <v>0</v>
      </c>
      <c r="F113" s="80">
        <f t="shared" si="25"/>
        <v>0</v>
      </c>
      <c r="G113" s="80">
        <f t="shared" si="25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6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6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6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6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6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6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6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6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7">SUM(C124:C132)</f>
        <v>4585268</v>
      </c>
      <c r="D123" s="80">
        <f t="shared" si="27"/>
        <v>4585268</v>
      </c>
      <c r="E123" s="80">
        <f t="shared" si="27"/>
        <v>85268</v>
      </c>
      <c r="F123" s="80">
        <f t="shared" si="27"/>
        <v>85268</v>
      </c>
      <c r="G123" s="80">
        <f t="shared" si="27"/>
        <v>4500000</v>
      </c>
    </row>
    <row r="124" spans="1:7" x14ac:dyDescent="0.25">
      <c r="A124" s="84" t="s">
        <v>325</v>
      </c>
      <c r="B124" s="80">
        <v>0</v>
      </c>
      <c r="C124" s="80">
        <v>72088</v>
      </c>
      <c r="D124" s="80">
        <v>72088</v>
      </c>
      <c r="E124" s="80">
        <v>72088</v>
      </c>
      <c r="F124" s="80">
        <v>72088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8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8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8"/>
        <v>0</v>
      </c>
    </row>
    <row r="128" spans="1:7" x14ac:dyDescent="0.25">
      <c r="A128" s="84" t="s">
        <v>329</v>
      </c>
      <c r="B128" s="80">
        <v>0</v>
      </c>
      <c r="C128" s="80">
        <v>4500000</v>
      </c>
      <c r="D128" s="80">
        <v>4500000</v>
      </c>
      <c r="E128" s="80">
        <v>0</v>
      </c>
      <c r="F128" s="80">
        <v>0</v>
      </c>
      <c r="G128" s="80">
        <f t="shared" si="28"/>
        <v>4500000</v>
      </c>
    </row>
    <row r="129" spans="1:7" x14ac:dyDescent="0.25">
      <c r="A129" s="84" t="s">
        <v>330</v>
      </c>
      <c r="B129" s="80">
        <v>0</v>
      </c>
      <c r="C129" s="80">
        <v>13180</v>
      </c>
      <c r="D129" s="80">
        <v>13180</v>
      </c>
      <c r="E129" s="80">
        <v>13180</v>
      </c>
      <c r="F129" s="80">
        <v>13180</v>
      </c>
      <c r="G129" s="80">
        <f t="shared" si="28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8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8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8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9">SUM(C134:C136)</f>
        <v>0</v>
      </c>
      <c r="D133" s="80">
        <f t="shared" si="29"/>
        <v>0</v>
      </c>
      <c r="E133" s="80">
        <f t="shared" si="29"/>
        <v>0</v>
      </c>
      <c r="F133" s="80">
        <f t="shared" si="29"/>
        <v>0</v>
      </c>
      <c r="G133" s="80">
        <f t="shared" si="29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0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0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1">SUM(C138:C142,C144:C145)</f>
        <v>0</v>
      </c>
      <c r="D137" s="80">
        <f t="shared" si="31"/>
        <v>0</v>
      </c>
      <c r="E137" s="80">
        <f t="shared" si="31"/>
        <v>0</v>
      </c>
      <c r="F137" s="80">
        <f t="shared" si="31"/>
        <v>0</v>
      </c>
      <c r="G137" s="80">
        <f t="shared" si="31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2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2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2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2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2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2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3">SUM(C147:C149)</f>
        <v>0</v>
      </c>
      <c r="D146" s="80">
        <f t="shared" si="33"/>
        <v>0</v>
      </c>
      <c r="E146" s="80">
        <f t="shared" si="33"/>
        <v>0</v>
      </c>
      <c r="F146" s="80">
        <f t="shared" si="33"/>
        <v>0</v>
      </c>
      <c r="G146" s="80">
        <f t="shared" si="33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4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5">SUM(C151:C157)</f>
        <v>0</v>
      </c>
      <c r="D150" s="80">
        <f t="shared" si="35"/>
        <v>0</v>
      </c>
      <c r="E150" s="80">
        <f t="shared" si="35"/>
        <v>0</v>
      </c>
      <c r="F150" s="80">
        <f t="shared" si="35"/>
        <v>0</v>
      </c>
      <c r="G150" s="80">
        <f t="shared" si="35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6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6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6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6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6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57417693</v>
      </c>
      <c r="C159" s="79">
        <f t="shared" ref="C159:G159" si="37">C9+C84</f>
        <v>5385404.1799999997</v>
      </c>
      <c r="D159" s="79">
        <f t="shared" si="37"/>
        <v>62803097.18</v>
      </c>
      <c r="E159" s="79">
        <f t="shared" si="37"/>
        <v>26353756.870000001</v>
      </c>
      <c r="F159" s="79">
        <f t="shared" si="37"/>
        <v>26353756.870000001</v>
      </c>
      <c r="G159" s="79">
        <f t="shared" si="37"/>
        <v>36449340.310000002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57417693</v>
      </c>
      <c r="Q76">
        <f>'Formato 6 a)'!C84</f>
        <v>5385404.1799999997</v>
      </c>
      <c r="R76">
        <f>'Formato 6 a)'!D84</f>
        <v>62803097.18</v>
      </c>
      <c r="S76">
        <f>'Formato 6 a)'!E84</f>
        <v>26353756.870000001</v>
      </c>
      <c r="T76">
        <f>'Formato 6 a)'!F84</f>
        <v>26353756.870000001</v>
      </c>
      <c r="U76">
        <f>'Formato 6 a)'!G84</f>
        <v>36449340.310000002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49860071.960000001</v>
      </c>
      <c r="Q77">
        <f>'Formato 6 a)'!C85</f>
        <v>0</v>
      </c>
      <c r="R77">
        <f>'Formato 6 a)'!D85</f>
        <v>49860071.960000001</v>
      </c>
      <c r="S77">
        <f>'Formato 6 a)'!E85</f>
        <v>21937672.620000001</v>
      </c>
      <c r="T77">
        <f>'Formato 6 a)'!F85</f>
        <v>21937672.620000001</v>
      </c>
      <c r="U77">
        <f>'Formato 6 a)'!G85</f>
        <v>27922399.340000004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26904300.719999999</v>
      </c>
      <c r="Q78">
        <f>'Formato 6 a)'!C86</f>
        <v>0</v>
      </c>
      <c r="R78">
        <f>'Formato 6 a)'!D86</f>
        <v>26904300.719999999</v>
      </c>
      <c r="S78">
        <f>'Formato 6 a)'!E86</f>
        <v>11266259.93</v>
      </c>
      <c r="T78">
        <f>'Formato 6 a)'!F86</f>
        <v>11266259.93</v>
      </c>
      <c r="U78">
        <f>'Formato 6 a)'!G86</f>
        <v>15638040.789999999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125089.8</v>
      </c>
      <c r="Q79">
        <f>'Formato 6 a)'!C87</f>
        <v>0</v>
      </c>
      <c r="R79">
        <f>'Formato 6 a)'!D87</f>
        <v>125089.8</v>
      </c>
      <c r="S79">
        <f>'Formato 6 a)'!E87</f>
        <v>60056.01</v>
      </c>
      <c r="T79">
        <f>'Formato 6 a)'!F87</f>
        <v>60056.01</v>
      </c>
      <c r="U79">
        <f>'Formato 6 a)'!G87</f>
        <v>65033.79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4587093</v>
      </c>
      <c r="Q80">
        <f>'Formato 6 a)'!C88</f>
        <v>0</v>
      </c>
      <c r="R80">
        <f>'Formato 6 a)'!D88</f>
        <v>4587093</v>
      </c>
      <c r="S80">
        <f>'Formato 6 a)'!E88</f>
        <v>2284553.9</v>
      </c>
      <c r="T80">
        <f>'Formato 6 a)'!F88</f>
        <v>2284553.9</v>
      </c>
      <c r="U80">
        <f>'Formato 6 a)'!G88</f>
        <v>2302539.1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6970588.7999999998</v>
      </c>
      <c r="Q81">
        <f>'Formato 6 a)'!C89</f>
        <v>0</v>
      </c>
      <c r="R81">
        <f>'Formato 6 a)'!D89</f>
        <v>6970588.7999999998</v>
      </c>
      <c r="S81">
        <f>'Formato 6 a)'!E89</f>
        <v>3451678.2</v>
      </c>
      <c r="T81">
        <f>'Formato 6 a)'!F89</f>
        <v>3451678.2</v>
      </c>
      <c r="U81">
        <f>'Formato 6 a)'!G89</f>
        <v>3518910.5999999996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10055919.720000001</v>
      </c>
      <c r="Q82">
        <f>'Formato 6 a)'!C90</f>
        <v>0</v>
      </c>
      <c r="R82">
        <f>'Formato 6 a)'!D90</f>
        <v>10055919.720000001</v>
      </c>
      <c r="S82">
        <f>'Formato 6 a)'!E90</f>
        <v>4266575.5999999996</v>
      </c>
      <c r="T82">
        <f>'Formato 6 a)'!F90</f>
        <v>4266575.5999999996</v>
      </c>
      <c r="U82">
        <f>'Formato 6 a)'!G90</f>
        <v>5789344.120000001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1217079.92</v>
      </c>
      <c r="Q84">
        <f>'Formato 6 a)'!C92</f>
        <v>0</v>
      </c>
      <c r="R84">
        <f>'Formato 6 a)'!D92</f>
        <v>1217079.92</v>
      </c>
      <c r="S84">
        <f>'Formato 6 a)'!E92</f>
        <v>608548.98</v>
      </c>
      <c r="T84">
        <f>'Formato 6 a)'!F92</f>
        <v>608548.98</v>
      </c>
      <c r="U84">
        <f>'Formato 6 a)'!G92</f>
        <v>608530.93999999994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3274020</v>
      </c>
      <c r="Q85">
        <f>'Formato 6 a)'!C93</f>
        <v>483600.29000000015</v>
      </c>
      <c r="R85">
        <f>'Formato 6 a)'!D93</f>
        <v>3757620.2899999996</v>
      </c>
      <c r="S85">
        <f>'Formato 6 a)'!E93</f>
        <v>1971830.4999999998</v>
      </c>
      <c r="T85">
        <f>'Formato 6 a)'!F93</f>
        <v>1971830.4999999998</v>
      </c>
      <c r="U85">
        <f>'Formato 6 a)'!G93</f>
        <v>1785789.79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282336</v>
      </c>
      <c r="Q86">
        <f>'Formato 6 a)'!C94</f>
        <v>-22748.52</v>
      </c>
      <c r="R86">
        <f>'Formato 6 a)'!D94</f>
        <v>259587.48</v>
      </c>
      <c r="S86">
        <f>'Formato 6 a)'!E94</f>
        <v>145196.62</v>
      </c>
      <c r="T86">
        <f>'Formato 6 a)'!F94</f>
        <v>145196.62</v>
      </c>
      <c r="U86">
        <f>'Formato 6 a)'!G94</f>
        <v>114390.86000000002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119076</v>
      </c>
      <c r="Q89">
        <f>'Formato 6 a)'!C97</f>
        <v>-22640.1</v>
      </c>
      <c r="R89">
        <f>'Formato 6 a)'!D97</f>
        <v>96435.9</v>
      </c>
      <c r="S89">
        <f>'Formato 6 a)'!E97</f>
        <v>34275.699999999997</v>
      </c>
      <c r="T89">
        <f>'Formato 6 a)'!F97</f>
        <v>34275.699999999997</v>
      </c>
      <c r="U89">
        <f>'Formato 6 a)'!G97</f>
        <v>62160.2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387792</v>
      </c>
      <c r="Q90">
        <f>'Formato 6 a)'!C98</f>
        <v>-30202.690000000002</v>
      </c>
      <c r="R90">
        <f>'Formato 6 a)'!D98</f>
        <v>357589.31</v>
      </c>
      <c r="S90">
        <f>'Formato 6 a)'!E98</f>
        <v>149975.09</v>
      </c>
      <c r="T90">
        <f>'Formato 6 a)'!F98</f>
        <v>149975.09</v>
      </c>
      <c r="U90">
        <f>'Formato 6 a)'!G98</f>
        <v>207614.22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1811352</v>
      </c>
      <c r="Q91">
        <f>'Formato 6 a)'!C99</f>
        <v>-146686.97</v>
      </c>
      <c r="R91">
        <f>'Formato 6 a)'!D99</f>
        <v>1664665.03</v>
      </c>
      <c r="S91">
        <f>'Formato 6 a)'!E99</f>
        <v>1054184.68</v>
      </c>
      <c r="T91">
        <f>'Formato 6 a)'!F99</f>
        <v>1054184.68</v>
      </c>
      <c r="U91">
        <f>'Formato 6 a)'!G99</f>
        <v>610480.35000000009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437148</v>
      </c>
      <c r="Q92">
        <f>'Formato 6 a)'!C100</f>
        <v>3451.6900000000023</v>
      </c>
      <c r="R92">
        <f>'Formato 6 a)'!D100</f>
        <v>440599.69</v>
      </c>
      <c r="S92">
        <f>'Formato 6 a)'!E100</f>
        <v>133182.41</v>
      </c>
      <c r="T92">
        <f>'Formato 6 a)'!F100</f>
        <v>133182.41</v>
      </c>
      <c r="U92">
        <f>'Formato 6 a)'!G100</f>
        <v>307417.28000000003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236316</v>
      </c>
      <c r="Q94">
        <f>'Formato 6 a)'!C102</f>
        <v>702426.88000000012</v>
      </c>
      <c r="R94">
        <f>'Formato 6 a)'!D102</f>
        <v>938742.88</v>
      </c>
      <c r="S94">
        <f>'Formato 6 a)'!E102</f>
        <v>455016</v>
      </c>
      <c r="T94">
        <f>'Formato 6 a)'!F102</f>
        <v>455016</v>
      </c>
      <c r="U94">
        <f>'Formato 6 a)'!G102</f>
        <v>483726.88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4283601.04</v>
      </c>
      <c r="Q95">
        <f>'Formato 6 a)'!C103</f>
        <v>316535.88999999996</v>
      </c>
      <c r="R95">
        <f>'Formato 6 a)'!D103</f>
        <v>4600136.93</v>
      </c>
      <c r="S95">
        <f>'Formato 6 a)'!E103</f>
        <v>2358985.75</v>
      </c>
      <c r="T95">
        <f>'Formato 6 a)'!F103</f>
        <v>2358985.75</v>
      </c>
      <c r="U95">
        <f>'Formato 6 a)'!G103</f>
        <v>2241151.1799999997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900048</v>
      </c>
      <c r="Q96">
        <f>'Formato 6 a)'!C104</f>
        <v>-42790.790000000008</v>
      </c>
      <c r="R96">
        <f>'Formato 6 a)'!D104</f>
        <v>857257.21</v>
      </c>
      <c r="S96">
        <f>'Formato 6 a)'!E104</f>
        <v>505996.66</v>
      </c>
      <c r="T96">
        <f>'Formato 6 a)'!F104</f>
        <v>505996.66</v>
      </c>
      <c r="U96">
        <f>'Formato 6 a)'!G104</f>
        <v>351260.55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454916</v>
      </c>
      <c r="Q98">
        <f>'Formato 6 a)'!C106</f>
        <v>-60504.69</v>
      </c>
      <c r="R98">
        <f>'Formato 6 a)'!D106</f>
        <v>394411.31</v>
      </c>
      <c r="S98">
        <f>'Formato 6 a)'!E106</f>
        <v>289474.21000000002</v>
      </c>
      <c r="T98">
        <f>'Formato 6 a)'!F106</f>
        <v>289474.21000000002</v>
      </c>
      <c r="U98">
        <f>'Formato 6 a)'!G106</f>
        <v>104937.09999999998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329117.03999999998</v>
      </c>
      <c r="Q99">
        <f>'Formato 6 a)'!C107</f>
        <v>-42058.070000000007</v>
      </c>
      <c r="R99">
        <f>'Formato 6 a)'!D107</f>
        <v>287058.96999999997</v>
      </c>
      <c r="S99">
        <f>'Formato 6 a)'!E107</f>
        <v>30517</v>
      </c>
      <c r="T99">
        <f>'Formato 6 a)'!F107</f>
        <v>30517</v>
      </c>
      <c r="U99">
        <f>'Formato 6 a)'!G107</f>
        <v>256541.96999999997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714816</v>
      </c>
      <c r="Q100">
        <f>'Formato 6 a)'!C108</f>
        <v>308203.03999999998</v>
      </c>
      <c r="R100">
        <f>'Formato 6 a)'!D108</f>
        <v>1023019.04</v>
      </c>
      <c r="S100">
        <f>'Formato 6 a)'!E108</f>
        <v>629819.81000000006</v>
      </c>
      <c r="T100">
        <f>'Formato 6 a)'!F108</f>
        <v>629819.81000000006</v>
      </c>
      <c r="U100">
        <f>'Formato 6 a)'!G108</f>
        <v>393199.23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32112</v>
      </c>
      <c r="Q102">
        <f>'Formato 6 a)'!C110</f>
        <v>-5862.4600000000009</v>
      </c>
      <c r="R102">
        <f>'Formato 6 a)'!D110</f>
        <v>26249.54</v>
      </c>
      <c r="S102">
        <f>'Formato 6 a)'!E110</f>
        <v>7735.65</v>
      </c>
      <c r="T102">
        <f>'Formato 6 a)'!F110</f>
        <v>7735.65</v>
      </c>
      <c r="U102">
        <f>'Formato 6 a)'!G110</f>
        <v>18513.89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66620</v>
      </c>
      <c r="Q103">
        <f>'Formato 6 a)'!C111</f>
        <v>159548.85999999999</v>
      </c>
      <c r="R103">
        <f>'Formato 6 a)'!D111</f>
        <v>226168.86</v>
      </c>
      <c r="S103">
        <f>'Formato 6 a)'!E111</f>
        <v>219037.46</v>
      </c>
      <c r="T103">
        <f>'Formato 6 a)'!F111</f>
        <v>219037.46</v>
      </c>
      <c r="U103">
        <f>'Formato 6 a)'!G111</f>
        <v>7131.3999999999942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1785972</v>
      </c>
      <c r="Q104">
        <f>'Formato 6 a)'!C112</f>
        <v>0</v>
      </c>
      <c r="R104">
        <f>'Formato 6 a)'!D112</f>
        <v>1785972</v>
      </c>
      <c r="S104">
        <f>'Formato 6 a)'!E112</f>
        <v>676404.96</v>
      </c>
      <c r="T104">
        <f>'Formato 6 a)'!F112</f>
        <v>676404.96</v>
      </c>
      <c r="U104">
        <f>'Formato 6 a)'!G112</f>
        <v>1109567.04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4585268</v>
      </c>
      <c r="R115">
        <f>'Formato 6 a)'!D123</f>
        <v>4585268</v>
      </c>
      <c r="S115">
        <f>'Formato 6 a)'!E123</f>
        <v>85268</v>
      </c>
      <c r="T115">
        <f>'Formato 6 a)'!F123</f>
        <v>85268</v>
      </c>
      <c r="U115">
        <f>'Formato 6 a)'!G123</f>
        <v>4500000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72088</v>
      </c>
      <c r="R116">
        <f>'Formato 6 a)'!D124</f>
        <v>72088</v>
      </c>
      <c r="S116">
        <f>'Formato 6 a)'!E124</f>
        <v>72088</v>
      </c>
      <c r="T116">
        <f>'Formato 6 a)'!F124</f>
        <v>72088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4500000</v>
      </c>
      <c r="R120">
        <f>'Formato 6 a)'!D128</f>
        <v>4500000</v>
      </c>
      <c r="S120">
        <f>'Formato 6 a)'!E128</f>
        <v>0</v>
      </c>
      <c r="T120">
        <f>'Formato 6 a)'!F128</f>
        <v>0</v>
      </c>
      <c r="U120">
        <f>'Formato 6 a)'!G128</f>
        <v>4500000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13180</v>
      </c>
      <c r="R121">
        <f>'Formato 6 a)'!D129</f>
        <v>13180</v>
      </c>
      <c r="S121">
        <f>'Formato 6 a)'!E129</f>
        <v>13180</v>
      </c>
      <c r="T121">
        <f>'Formato 6 a)'!F129</f>
        <v>13180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57417693</v>
      </c>
      <c r="Q150">
        <f>'Formato 6 a)'!C159</f>
        <v>5385404.1799999997</v>
      </c>
      <c r="R150">
        <f>'Formato 6 a)'!D159</f>
        <v>62803097.18</v>
      </c>
      <c r="S150">
        <f>'Formato 6 a)'!E159</f>
        <v>26353756.870000001</v>
      </c>
      <c r="T150">
        <f>'Formato 6 a)'!F159</f>
        <v>26353756.870000001</v>
      </c>
      <c r="U150">
        <f>'Formato 6 a)'!G159</f>
        <v>36449340.310000002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57417693</v>
      </c>
      <c r="C19" s="61">
        <f>SUM(C20:GASTO_E_FIN_02)</f>
        <v>5385404.1799999997</v>
      </c>
      <c r="D19" s="61">
        <f>SUM(D20:GASTO_E_FIN_03)</f>
        <v>62803097.18</v>
      </c>
      <c r="E19" s="61">
        <f>SUM(E20:GASTO_E_FIN_04)</f>
        <v>26353756.870000001</v>
      </c>
      <c r="F19" s="61">
        <f>SUM(F20:GASTO_E_FIN_05)</f>
        <v>26353756.870000001</v>
      </c>
      <c r="G19" s="61">
        <f>SUM(G20:GASTO_E_FIN_06)</f>
        <v>36449340.310000002</v>
      </c>
    </row>
    <row r="20" spans="1:7" s="24" customFormat="1" x14ac:dyDescent="0.25">
      <c r="A20" s="144" t="s">
        <v>432</v>
      </c>
      <c r="B20" s="60">
        <v>57417693</v>
      </c>
      <c r="C20" s="60">
        <v>5385404.1799999997</v>
      </c>
      <c r="D20" s="60">
        <v>62803097.18</v>
      </c>
      <c r="E20" s="60">
        <v>26353756.870000001</v>
      </c>
      <c r="F20" s="60">
        <v>26353756.870000001</v>
      </c>
      <c r="G20" s="60">
        <f>D20-E20</f>
        <v>36449340.310000002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57417693</v>
      </c>
      <c r="C29" s="61">
        <f>GASTO_NE_T2+GASTO_E_T2</f>
        <v>5385404.1799999997</v>
      </c>
      <c r="D29" s="61">
        <f>GASTO_NE_T3+GASTO_E_T3</f>
        <v>62803097.18</v>
      </c>
      <c r="E29" s="61">
        <f>GASTO_NE_T4+GASTO_E_T4</f>
        <v>26353756.870000001</v>
      </c>
      <c r="F29" s="61">
        <f>GASTO_NE_T5+GASTO_E_T5</f>
        <v>26353756.870000001</v>
      </c>
      <c r="G29" s="61">
        <f>GASTO_NE_T6+GASTO_E_T6</f>
        <v>36449340.310000002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57417693</v>
      </c>
      <c r="Q3" s="18">
        <f>GASTO_E_T2</f>
        <v>5385404.1799999997</v>
      </c>
      <c r="R3" s="18">
        <f>GASTO_E_T3</f>
        <v>62803097.18</v>
      </c>
      <c r="S3" s="18">
        <f>GASTO_E_T4</f>
        <v>26353756.870000001</v>
      </c>
      <c r="T3" s="18">
        <f>GASTO_E_T5</f>
        <v>26353756.870000001</v>
      </c>
      <c r="U3" s="18">
        <f>GASTO_E_T6</f>
        <v>36449340.310000002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57417693</v>
      </c>
      <c r="Q4" s="18">
        <f>TOTAL_E_T2</f>
        <v>5385404.1799999997</v>
      </c>
      <c r="R4" s="18">
        <f>TOTAL_E_T3</f>
        <v>62803097.18</v>
      </c>
      <c r="S4" s="18">
        <f>TOTAL_E_T4</f>
        <v>26353756.870000001</v>
      </c>
      <c r="T4" s="18">
        <f>TOTAL_E_T5</f>
        <v>26353756.870000001</v>
      </c>
      <c r="U4" s="18">
        <f>TOTAL_E_T6</f>
        <v>36449340.310000002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5" zoomScale="90" zoomScaleNormal="90" workbookViewId="0">
      <selection activeCell="G51" sqref="G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57417693</v>
      </c>
      <c r="C43" s="73">
        <f t="shared" ref="C43:G43" si="9">SUM(C44,C53,C61,C71)</f>
        <v>5385404.1799999997</v>
      </c>
      <c r="D43" s="73">
        <f t="shared" si="9"/>
        <v>62803097.18</v>
      </c>
      <c r="E43" s="73">
        <f t="shared" si="9"/>
        <v>26353756.870000001</v>
      </c>
      <c r="F43" s="73">
        <f t="shared" si="9"/>
        <v>26353756.870000001</v>
      </c>
      <c r="G43" s="73">
        <f t="shared" si="9"/>
        <v>36449340.310000002</v>
      </c>
    </row>
    <row r="44" spans="1:7" x14ac:dyDescent="0.25">
      <c r="A44" s="53" t="s">
        <v>430</v>
      </c>
      <c r="B44" s="72">
        <f>SUM(B45:B52)</f>
        <v>57417693</v>
      </c>
      <c r="C44" s="72">
        <f t="shared" ref="C44:G44" si="10">SUM(C45:C52)</f>
        <v>5385404.1799999997</v>
      </c>
      <c r="D44" s="72">
        <f t="shared" si="10"/>
        <v>62803097.18</v>
      </c>
      <c r="E44" s="72">
        <f t="shared" si="10"/>
        <v>26353756.870000001</v>
      </c>
      <c r="F44" s="72">
        <f t="shared" si="10"/>
        <v>26353756.870000001</v>
      </c>
      <c r="G44" s="72">
        <f t="shared" si="10"/>
        <v>36449340.310000002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57417693</v>
      </c>
      <c r="C51" s="72">
        <v>5385404.1799999997</v>
      </c>
      <c r="D51" s="72">
        <v>62803097.18</v>
      </c>
      <c r="E51" s="72">
        <v>26353756.870000001</v>
      </c>
      <c r="F51" s="72">
        <v>26353756.870000001</v>
      </c>
      <c r="G51" s="72">
        <f t="shared" si="11"/>
        <v>36449340.310000002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57417693</v>
      </c>
      <c r="C77" s="73">
        <f t="shared" ref="C77:F77" si="18">C43+C9</f>
        <v>5385404.1799999997</v>
      </c>
      <c r="D77" s="73">
        <f t="shared" si="18"/>
        <v>62803097.18</v>
      </c>
      <c r="E77" s="73">
        <f t="shared" si="18"/>
        <v>26353756.870000001</v>
      </c>
      <c r="F77" s="73">
        <f t="shared" si="18"/>
        <v>26353756.870000001</v>
      </c>
      <c r="G77" s="73">
        <f>G43+G9</f>
        <v>36449340.310000002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57417693</v>
      </c>
      <c r="Q35" s="18">
        <f>'Formato 6 c)'!C43</f>
        <v>5385404.1799999997</v>
      </c>
      <c r="R35" s="18">
        <f>'Formato 6 c)'!D43</f>
        <v>62803097.18</v>
      </c>
      <c r="S35" s="18">
        <f>'Formato 6 c)'!E43</f>
        <v>26353756.870000001</v>
      </c>
      <c r="T35" s="18">
        <f>'Formato 6 c)'!F43</f>
        <v>26353756.870000001</v>
      </c>
      <c r="U35" s="18">
        <f>'Formato 6 c)'!G43</f>
        <v>36449340.310000002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57417693</v>
      </c>
      <c r="Q36" s="18">
        <f>'Formato 6 c)'!C44</f>
        <v>5385404.1799999997</v>
      </c>
      <c r="R36" s="18">
        <f>'Formato 6 c)'!D44</f>
        <v>62803097.18</v>
      </c>
      <c r="S36" s="18">
        <f>'Formato 6 c)'!E44</f>
        <v>26353756.870000001</v>
      </c>
      <c r="T36" s="18">
        <f>'Formato 6 c)'!F44</f>
        <v>26353756.870000001</v>
      </c>
      <c r="U36" s="18">
        <f>'Formato 6 c)'!G44</f>
        <v>36449340.310000002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57417693</v>
      </c>
      <c r="Q43" s="18">
        <f>'Formato 6 c)'!C51</f>
        <v>5385404.1799999997</v>
      </c>
      <c r="R43" s="18">
        <f>'Formato 6 c)'!D51</f>
        <v>62803097.18</v>
      </c>
      <c r="S43" s="18">
        <f>'Formato 6 c)'!E51</f>
        <v>26353756.870000001</v>
      </c>
      <c r="T43" s="18">
        <f>'Formato 6 c)'!F51</f>
        <v>26353756.870000001</v>
      </c>
      <c r="U43" s="18">
        <f>'Formato 6 c)'!G51</f>
        <v>36449340.310000002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57417693</v>
      </c>
      <c r="Q68" s="18">
        <f>'Formato 6 c)'!C77</f>
        <v>5385404.1799999997</v>
      </c>
      <c r="R68" s="18">
        <f>'Formato 6 c)'!D77</f>
        <v>62803097.18</v>
      </c>
      <c r="S68" s="18">
        <f>'Formato 6 c)'!E77</f>
        <v>26353756.870000001</v>
      </c>
      <c r="T68" s="18">
        <f>'Formato 6 c)'!F77</f>
        <v>26353756.870000001</v>
      </c>
      <c r="U68" s="18">
        <f>'Formato 6 c)'!G77</f>
        <v>36449340.310000002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6" zoomScale="90" zoomScaleNormal="90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junio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49860071.960000001</v>
      </c>
      <c r="C21" s="66">
        <f t="shared" ref="C21:F21" si="4">SUM(C22,C23,C24,C27,C28,C31)</f>
        <v>0</v>
      </c>
      <c r="D21" s="66">
        <f t="shared" si="4"/>
        <v>49860071.960000001</v>
      </c>
      <c r="E21" s="66">
        <f t="shared" si="4"/>
        <v>21937672.620000001</v>
      </c>
      <c r="F21" s="66">
        <f t="shared" si="4"/>
        <v>21937672.620000001</v>
      </c>
      <c r="G21" s="66">
        <f>SUM(G22,G23,G24,G27,G28,G31)</f>
        <v>27922399.34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49860071.960000001</v>
      </c>
      <c r="C27" s="67">
        <v>0</v>
      </c>
      <c r="D27" s="67">
        <v>49860071.960000001</v>
      </c>
      <c r="E27" s="67">
        <v>21937672.620000001</v>
      </c>
      <c r="F27" s="67">
        <v>21937672.620000001</v>
      </c>
      <c r="G27" s="67">
        <f t="shared" si="6"/>
        <v>27922399.34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49860071.960000001</v>
      </c>
      <c r="C33" s="66">
        <f t="shared" ref="C33:G33" si="9">C21+C9</f>
        <v>0</v>
      </c>
      <c r="D33" s="66">
        <f t="shared" si="9"/>
        <v>49860071.960000001</v>
      </c>
      <c r="E33" s="66">
        <f t="shared" si="9"/>
        <v>21937672.620000001</v>
      </c>
      <c r="F33" s="66">
        <f t="shared" si="9"/>
        <v>21937672.620000001</v>
      </c>
      <c r="G33" s="66">
        <f t="shared" si="9"/>
        <v>27922399.34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49860071.960000001</v>
      </c>
      <c r="Q13" s="18">
        <f>'Formato 6 d)'!C21</f>
        <v>0</v>
      </c>
      <c r="R13" s="18">
        <f>'Formato 6 d)'!D21</f>
        <v>49860071.960000001</v>
      </c>
      <c r="S13" s="18">
        <f>'Formato 6 d)'!E21</f>
        <v>21937672.620000001</v>
      </c>
      <c r="T13" s="18">
        <f>'Formato 6 d)'!F21</f>
        <v>21937672.620000001</v>
      </c>
      <c r="U13" s="18">
        <f>'Formato 6 d)'!G21</f>
        <v>27922399.34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49860071.960000001</v>
      </c>
      <c r="Q19" s="18">
        <f>'Formato 6 d)'!C27</f>
        <v>0</v>
      </c>
      <c r="R19" s="18">
        <f>'Formato 6 d)'!D27</f>
        <v>49860071.960000001</v>
      </c>
      <c r="S19" s="18">
        <f>'Formato 6 d)'!E27</f>
        <v>21937672.620000001</v>
      </c>
      <c r="T19" s="18">
        <f>'Formato 6 d)'!F27</f>
        <v>21937672.620000001</v>
      </c>
      <c r="U19" s="18">
        <f>'Formato 6 d)'!G27</f>
        <v>27922399.34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49860071.960000001</v>
      </c>
      <c r="Q24" s="18">
        <f>'Formato 6 d)'!C33</f>
        <v>0</v>
      </c>
      <c r="R24" s="18">
        <f>'Formato 6 d)'!D33</f>
        <v>49860071.960000001</v>
      </c>
      <c r="S24" s="18">
        <f>'Formato 6 d)'!E33</f>
        <v>21937672.620000001</v>
      </c>
      <c r="T24" s="18">
        <f>'Formato 6 d)'!F33</f>
        <v>21937672.620000001</v>
      </c>
      <c r="U24" s="18">
        <f>'Formato 6 d)'!G33</f>
        <v>27922399.34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15" sqref="A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45655387.589999996</v>
      </c>
      <c r="C7" s="59">
        <f t="shared" ref="C7:G7" si="0">SUM(C8:C19)</f>
        <v>54041267.969999999</v>
      </c>
      <c r="D7" s="59">
        <f t="shared" si="0"/>
        <v>56637381.269999996</v>
      </c>
      <c r="E7" s="59">
        <f t="shared" si="0"/>
        <v>53936668.219999999</v>
      </c>
      <c r="F7" s="59">
        <f t="shared" si="0"/>
        <v>57671021.799999997</v>
      </c>
      <c r="G7" s="59">
        <f t="shared" si="0"/>
        <v>35866001.840000004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5110708.2</v>
      </c>
      <c r="C14" s="60">
        <v>8264302.1799999997</v>
      </c>
      <c r="D14" s="60">
        <v>9712570.1099999994</v>
      </c>
      <c r="E14" s="60">
        <v>8360832.0599999996</v>
      </c>
      <c r="F14" s="60">
        <v>9447713.8399999999</v>
      </c>
      <c r="G14" s="60">
        <v>5020015.79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40028654.479999997</v>
      </c>
      <c r="C17" s="60">
        <v>45030084</v>
      </c>
      <c r="D17" s="60">
        <v>46711290</v>
      </c>
      <c r="E17" s="60">
        <v>45522629.189999998</v>
      </c>
      <c r="F17" s="60">
        <v>48223307.960000001</v>
      </c>
      <c r="G17" s="60">
        <v>30845986.050000001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516024.91</v>
      </c>
      <c r="C19" s="60">
        <v>746881.79</v>
      </c>
      <c r="D19" s="60">
        <v>213521.16</v>
      </c>
      <c r="E19" s="60">
        <v>53206.97</v>
      </c>
      <c r="F19" s="60"/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45655387.589999996</v>
      </c>
      <c r="C31" s="61">
        <f t="shared" ref="C31:G31" si="3">C7+C21+C28</f>
        <v>54041267.969999999</v>
      </c>
      <c r="D31" s="61">
        <f t="shared" si="3"/>
        <v>56637381.269999996</v>
      </c>
      <c r="E31" s="61">
        <f t="shared" si="3"/>
        <v>53936668.219999999</v>
      </c>
      <c r="F31" s="61">
        <f t="shared" si="3"/>
        <v>57671021.799999997</v>
      </c>
      <c r="G31" s="61">
        <f t="shared" si="3"/>
        <v>35866001.840000004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45655387.589999996</v>
      </c>
      <c r="Q2" s="18">
        <f>'Formato 7 c)'!C7</f>
        <v>54041267.969999999</v>
      </c>
      <c r="R2" s="18">
        <f>'Formato 7 c)'!D7</f>
        <v>56637381.269999996</v>
      </c>
      <c r="S2" s="18">
        <f>'Formato 7 c)'!E7</f>
        <v>53936668.219999999</v>
      </c>
      <c r="T2" s="18">
        <f>'Formato 7 c)'!F7</f>
        <v>57671021.799999997</v>
      </c>
      <c r="U2" s="18">
        <f>'Formato 7 c)'!G7</f>
        <v>35866001.840000004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5110708.2</v>
      </c>
      <c r="Q9" s="18">
        <f>'Formato 7 c)'!C14</f>
        <v>8264302.1799999997</v>
      </c>
      <c r="R9" s="18">
        <f>'Formato 7 c)'!D14</f>
        <v>9712570.1099999994</v>
      </c>
      <c r="S9" s="18">
        <f>'Formato 7 c)'!E14</f>
        <v>8360832.0599999996</v>
      </c>
      <c r="T9" s="18">
        <f>'Formato 7 c)'!F14</f>
        <v>9447713.8399999999</v>
      </c>
      <c r="U9" s="18">
        <f>'Formato 7 c)'!G14</f>
        <v>5020015.79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40028654.479999997</v>
      </c>
      <c r="Q12" s="18">
        <f>'Formato 7 c)'!C17</f>
        <v>45030084</v>
      </c>
      <c r="R12" s="18">
        <f>'Formato 7 c)'!D17</f>
        <v>46711290</v>
      </c>
      <c r="S12" s="18">
        <f>'Formato 7 c)'!E17</f>
        <v>45522629.189999998</v>
      </c>
      <c r="T12" s="18">
        <f>'Formato 7 c)'!F17</f>
        <v>48223307.960000001</v>
      </c>
      <c r="U12" s="18">
        <f>'Formato 7 c)'!G17</f>
        <v>30845986.050000001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516024.91</v>
      </c>
      <c r="Q14" s="18">
        <f>'Formato 7 c)'!C19</f>
        <v>746881.79</v>
      </c>
      <c r="R14" s="18">
        <f>'Formato 7 c)'!D19</f>
        <v>213521.16</v>
      </c>
      <c r="S14" s="18">
        <f>'Formato 7 c)'!E19</f>
        <v>53206.97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45655387.589999996</v>
      </c>
      <c r="Q23" s="18">
        <f>'Formato 7 c)'!C31</f>
        <v>54041267.969999999</v>
      </c>
      <c r="R23" s="18">
        <f>'Formato 7 c)'!D31</f>
        <v>56637381.269999996</v>
      </c>
      <c r="S23" s="18">
        <f>'Formato 7 c)'!E31</f>
        <v>53936668.219999999</v>
      </c>
      <c r="T23" s="18">
        <f>'Formato 7 c)'!F31</f>
        <v>57671021.799999997</v>
      </c>
      <c r="U23" s="18">
        <f>'Formato 7 c)'!G31</f>
        <v>35866001.840000004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44890755.759999998</v>
      </c>
      <c r="C18" s="61">
        <f t="shared" ref="C18:G18" si="1">SUM(C19:C27)</f>
        <v>59133106.920000002</v>
      </c>
      <c r="D18" s="61">
        <f t="shared" si="1"/>
        <v>55933755.910000011</v>
      </c>
      <c r="E18" s="61">
        <f t="shared" si="1"/>
        <v>52172424.149999999</v>
      </c>
      <c r="F18" s="61">
        <f t="shared" si="1"/>
        <v>58498463.039999992</v>
      </c>
      <c r="G18" s="61">
        <f t="shared" si="1"/>
        <v>26353756.870000001</v>
      </c>
    </row>
    <row r="19" spans="1:7" x14ac:dyDescent="0.25">
      <c r="A19" s="53" t="s">
        <v>454</v>
      </c>
      <c r="B19" s="60">
        <v>35230820.859999999</v>
      </c>
      <c r="C19" s="60">
        <v>39597294.469999999</v>
      </c>
      <c r="D19" s="60">
        <v>41395867.120000005</v>
      </c>
      <c r="E19" s="60">
        <v>43032864.07</v>
      </c>
      <c r="F19" s="60">
        <v>47485781.259999998</v>
      </c>
      <c r="G19" s="60">
        <v>21937672.620000001</v>
      </c>
    </row>
    <row r="20" spans="1:7" x14ac:dyDescent="0.25">
      <c r="A20" s="53" t="s">
        <v>455</v>
      </c>
      <c r="B20" s="60">
        <v>3258013.84</v>
      </c>
      <c r="C20" s="60">
        <v>3933525.07</v>
      </c>
      <c r="D20" s="60">
        <v>4598531.71</v>
      </c>
      <c r="E20" s="60">
        <v>3485685.94</v>
      </c>
      <c r="F20" s="60">
        <v>4027682.82</v>
      </c>
      <c r="G20" s="60">
        <v>1971830.4999999998</v>
      </c>
    </row>
    <row r="21" spans="1:7" x14ac:dyDescent="0.25">
      <c r="A21" s="53" t="s">
        <v>456</v>
      </c>
      <c r="B21" s="60">
        <v>4603111.9400000004</v>
      </c>
      <c r="C21" s="60">
        <v>5687770.7800000003</v>
      </c>
      <c r="D21" s="60">
        <v>5311338.95</v>
      </c>
      <c r="E21" s="60">
        <v>4607008.9399999995</v>
      </c>
      <c r="F21" s="60">
        <v>5462400.7699999996</v>
      </c>
      <c r="G21" s="60">
        <v>2358985.75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458</v>
      </c>
      <c r="B23" s="60">
        <v>1798809.12</v>
      </c>
      <c r="C23" s="60">
        <v>9914516.5999999996</v>
      </c>
      <c r="D23" s="60">
        <v>4628018.13</v>
      </c>
      <c r="E23" s="60">
        <v>1046865.2000000001</v>
      </c>
      <c r="F23" s="60">
        <v>1522598.19</v>
      </c>
      <c r="G23" s="60">
        <v>85268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44890755.759999998</v>
      </c>
      <c r="C29" s="60">
        <f t="shared" ref="C29:G29" si="2">C7+C18</f>
        <v>59133106.920000002</v>
      </c>
      <c r="D29" s="60">
        <f t="shared" si="2"/>
        <v>55933755.910000011</v>
      </c>
      <c r="E29" s="60">
        <f t="shared" si="2"/>
        <v>52172424.149999999</v>
      </c>
      <c r="F29" s="60">
        <f t="shared" si="2"/>
        <v>58498463.039999992</v>
      </c>
      <c r="G29" s="60">
        <f t="shared" si="2"/>
        <v>26353756.870000001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44890755.759999998</v>
      </c>
      <c r="Q12" s="18">
        <f>'Formato 7 d)'!C18</f>
        <v>59133106.920000002</v>
      </c>
      <c r="R12" s="18">
        <f>'Formato 7 d)'!D18</f>
        <v>55933755.910000011</v>
      </c>
      <c r="S12" s="18">
        <f>'Formato 7 d)'!E18</f>
        <v>52172424.149999999</v>
      </c>
      <c r="T12" s="18">
        <f>'Formato 7 d)'!F18</f>
        <v>58498463.039999992</v>
      </c>
      <c r="U12" s="18">
        <f>'Formato 7 d)'!G18</f>
        <v>26353756.870000001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35230820.859999999</v>
      </c>
      <c r="Q13" s="18">
        <f>'Formato 7 d)'!C19</f>
        <v>39597294.469999999</v>
      </c>
      <c r="R13" s="18">
        <f>'Formato 7 d)'!D19</f>
        <v>41395867.120000005</v>
      </c>
      <c r="S13" s="18">
        <f>'Formato 7 d)'!E19</f>
        <v>43032864.07</v>
      </c>
      <c r="T13" s="18">
        <f>'Formato 7 d)'!F19</f>
        <v>47485781.259999998</v>
      </c>
      <c r="U13" s="18">
        <f>'Formato 7 d)'!G19</f>
        <v>21937672.620000001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3258013.84</v>
      </c>
      <c r="Q14" s="18">
        <f>'Formato 7 d)'!C20</f>
        <v>3933525.07</v>
      </c>
      <c r="R14" s="18">
        <f>'Formato 7 d)'!D20</f>
        <v>4598531.71</v>
      </c>
      <c r="S14" s="18">
        <f>'Formato 7 d)'!E20</f>
        <v>3485685.94</v>
      </c>
      <c r="T14" s="18">
        <f>'Formato 7 d)'!F20</f>
        <v>4027682.82</v>
      </c>
      <c r="U14" s="18">
        <f>'Formato 7 d)'!G20</f>
        <v>1971830.4999999998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4603111.9400000004</v>
      </c>
      <c r="Q15" s="18">
        <f>'Formato 7 d)'!C21</f>
        <v>5687770.7800000003</v>
      </c>
      <c r="R15" s="18">
        <f>'Formato 7 d)'!D21</f>
        <v>5311338.95</v>
      </c>
      <c r="S15" s="18">
        <f>'Formato 7 d)'!E21</f>
        <v>4607008.9399999995</v>
      </c>
      <c r="T15" s="18">
        <f>'Formato 7 d)'!F21</f>
        <v>5462400.7699999996</v>
      </c>
      <c r="U15" s="18">
        <f>'Formato 7 d)'!G21</f>
        <v>2358985.75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1798809.12</v>
      </c>
      <c r="Q17" s="18">
        <f>'Formato 7 d)'!C23</f>
        <v>9914516.5999999996</v>
      </c>
      <c r="R17" s="18">
        <f>'Formato 7 d)'!D23</f>
        <v>4628018.13</v>
      </c>
      <c r="S17" s="18">
        <f>'Formato 7 d)'!E23</f>
        <v>1046865.2000000001</v>
      </c>
      <c r="T17" s="18">
        <f>'Formato 7 d)'!F23</f>
        <v>1522598.19</v>
      </c>
      <c r="U17" s="18">
        <f>'Formato 7 d)'!G23</f>
        <v>85268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44890755.759999998</v>
      </c>
      <c r="Q22" s="18">
        <f>'Formato 7 d)'!C29</f>
        <v>59133106.920000002</v>
      </c>
      <c r="R22" s="18">
        <f>'Formato 7 d)'!D29</f>
        <v>55933755.910000011</v>
      </c>
      <c r="S22" s="18">
        <f>'Formato 7 d)'!E29</f>
        <v>52172424.149999999</v>
      </c>
      <c r="T22" s="18">
        <f>'Formato 7 d)'!F29</f>
        <v>58498463.039999992</v>
      </c>
      <c r="U22" s="18">
        <f>'Formato 7 d)'!G29</f>
        <v>26353756.870000001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69" sqref="E6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2017 y al 30 de junio de 2018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13827467.699999999</v>
      </c>
      <c r="C9" s="60">
        <f>SUM(C10:C16)</f>
        <v>4732924.37</v>
      </c>
      <c r="D9" s="100" t="s">
        <v>54</v>
      </c>
      <c r="E9" s="60">
        <f>SUM(E10:E18)</f>
        <v>3527800.6399999997</v>
      </c>
      <c r="F9" s="60">
        <f>SUM(F10:F18)</f>
        <v>3251984.41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2568600.54</v>
      </c>
      <c r="F10" s="60">
        <v>1032422.69</v>
      </c>
    </row>
    <row r="11" spans="1:6" x14ac:dyDescent="0.25">
      <c r="A11" s="96" t="s">
        <v>5</v>
      </c>
      <c r="B11" s="60">
        <v>13817967.699999999</v>
      </c>
      <c r="C11" s="60">
        <v>4723424.37</v>
      </c>
      <c r="D11" s="101" t="s">
        <v>56</v>
      </c>
      <c r="E11" s="60">
        <v>202.34</v>
      </c>
      <c r="F11" s="60">
        <v>126389.96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958997.76</v>
      </c>
      <c r="F16" s="60">
        <v>2093171.76</v>
      </c>
    </row>
    <row r="17" spans="1:6" x14ac:dyDescent="0.25">
      <c r="A17" s="95" t="s">
        <v>11</v>
      </c>
      <c r="B17" s="60">
        <f>SUM(B18:B24)</f>
        <v>767845.44</v>
      </c>
      <c r="C17" s="60">
        <f>SUM(C18:C24)</f>
        <v>185660.48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27434.080000000002</v>
      </c>
      <c r="F19" s="60">
        <f>SUM(F20:F22)</f>
        <v>84629.440000000002</v>
      </c>
    </row>
    <row r="20" spans="1:6" x14ac:dyDescent="0.25">
      <c r="A20" s="97" t="s">
        <v>14</v>
      </c>
      <c r="B20" s="60">
        <v>767845.44</v>
      </c>
      <c r="C20" s="60">
        <v>185660.48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27434.080000000002</v>
      </c>
      <c r="F22" s="60">
        <v>84629.440000000002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147469.16</v>
      </c>
      <c r="C25" s="60">
        <f>SUM(C26:C30)</f>
        <v>85743.43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147469.16</v>
      </c>
      <c r="C26" s="60">
        <v>85743.43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14742782.299999999</v>
      </c>
      <c r="C47" s="61">
        <f>C9+C17+C25+C31+C38+C41+C37</f>
        <v>5004328.28</v>
      </c>
      <c r="D47" s="99" t="s">
        <v>91</v>
      </c>
      <c r="E47" s="61">
        <f>E9+E19+E23+E26+E27+E31+E38+E42</f>
        <v>3555234.7199999997</v>
      </c>
      <c r="F47" s="61">
        <f>F9+F19+F23+F26+F27+F31+F38+F42</f>
        <v>3336613.85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46430735.630000003</v>
      </c>
      <c r="C53" s="60">
        <v>46145467.630000003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-32366456.98</v>
      </c>
      <c r="C55" s="60">
        <v>-27715967.920000002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3555234.7199999997</v>
      </c>
      <c r="F59" s="61">
        <f>F47+F57</f>
        <v>3336613.85</v>
      </c>
    </row>
    <row r="60" spans="1:6" x14ac:dyDescent="0.25">
      <c r="A60" s="55" t="s">
        <v>50</v>
      </c>
      <c r="B60" s="61">
        <f>SUM(B50:B58)</f>
        <v>28583331.110000003</v>
      </c>
      <c r="C60" s="61">
        <f>SUM(C50:C58)</f>
        <v>32948552.170000002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43326113.410000004</v>
      </c>
      <c r="C62" s="61">
        <f>SUM(C47+C60)</f>
        <v>37952880.450000003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19797948.899999999</v>
      </c>
      <c r="F68" s="77">
        <f>SUM(F69:F73)</f>
        <v>14643336.810000001</v>
      </c>
    </row>
    <row r="69" spans="1:6" x14ac:dyDescent="0.25">
      <c r="A69" s="12"/>
      <c r="B69" s="54"/>
      <c r="C69" s="54"/>
      <c r="D69" s="103" t="s">
        <v>107</v>
      </c>
      <c r="E69" s="77">
        <v>4947023.91</v>
      </c>
      <c r="F69" s="77">
        <v>-8605821.1699999999</v>
      </c>
    </row>
    <row r="70" spans="1:6" x14ac:dyDescent="0.25">
      <c r="A70" s="12"/>
      <c r="B70" s="54"/>
      <c r="C70" s="54"/>
      <c r="D70" s="103" t="s">
        <v>108</v>
      </c>
      <c r="E70" s="77">
        <v>14850924.99</v>
      </c>
      <c r="F70" s="77">
        <v>23249157.98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39770878.689999998</v>
      </c>
      <c r="F79" s="61">
        <f>F63+F68+F75</f>
        <v>34616266.600000001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43326113.409999996</v>
      </c>
      <c r="F81" s="61">
        <f>F59+F79</f>
        <v>37952880.450000003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13827467.699999999</v>
      </c>
      <c r="Q4" s="18">
        <f>'Formato 1'!C9</f>
        <v>4732924.37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13817967.699999999</v>
      </c>
      <c r="Q6" s="18">
        <f>'Formato 1'!C11</f>
        <v>4723424.37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767845.44</v>
      </c>
      <c r="Q12" s="18">
        <f>'Formato 1'!C17</f>
        <v>185660.48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767845.44</v>
      </c>
      <c r="Q15" s="18">
        <f>'Formato 1'!C20</f>
        <v>185660.48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147469.16</v>
      </c>
      <c r="Q20" s="18">
        <f>'Formato 1'!C25</f>
        <v>85743.43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147469.16</v>
      </c>
      <c r="Q21" s="18">
        <f>'Formato 1'!C26</f>
        <v>85743.43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14742782.299999999</v>
      </c>
      <c r="Q42" s="18">
        <f>'Formato 1'!C47</f>
        <v>5004328.28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46430735.630000003</v>
      </c>
      <c r="Q47">
        <f>'Formato 1'!C53</f>
        <v>46145467.630000003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-32366456.98</v>
      </c>
      <c r="Q49">
        <f>'Formato 1'!C55</f>
        <v>-27715967.920000002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28583331.110000003</v>
      </c>
      <c r="Q53">
        <f>'Formato 1'!C60</f>
        <v>32948552.170000002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43326113.410000004</v>
      </c>
      <c r="Q54">
        <f>'Formato 1'!C62</f>
        <v>37952880.450000003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3527800.6399999997</v>
      </c>
      <c r="Q57">
        <f>'Formato 1'!F9</f>
        <v>3251984.41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2568600.54</v>
      </c>
      <c r="Q58">
        <f>'Formato 1'!F10</f>
        <v>1032422.69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202.34</v>
      </c>
      <c r="Q59">
        <f>'Formato 1'!F11</f>
        <v>126389.96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958997.76</v>
      </c>
      <c r="Q64">
        <f>'Formato 1'!F16</f>
        <v>2093171.76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27434.080000000002</v>
      </c>
      <c r="Q67">
        <f>'Formato 1'!F19</f>
        <v>84629.440000000002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27434.080000000002</v>
      </c>
      <c r="Q70">
        <f>'Formato 1'!F22</f>
        <v>84629.440000000002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3555234.7199999997</v>
      </c>
      <c r="Q95">
        <f>'Formato 1'!F47</f>
        <v>3336613.85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3555234.7199999997</v>
      </c>
      <c r="Q104">
        <f>'Formato 1'!F59</f>
        <v>3336613.85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19797948.899999999</v>
      </c>
      <c r="Q110">
        <f>'Formato 1'!F68</f>
        <v>14643336.810000001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4947023.91</v>
      </c>
      <c r="Q111">
        <f>'Formato 1'!F69</f>
        <v>-8605821.1699999999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14850924.99</v>
      </c>
      <c r="Q112">
        <f>'Formato 1'!F70</f>
        <v>23249157.98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39770878.689999998</v>
      </c>
      <c r="Q119">
        <f>'Formato 1'!F79</f>
        <v>34616266.600000001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43326113.409999996</v>
      </c>
      <c r="Q120">
        <f>'Formato 1'!F81</f>
        <v>37952880.450000003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" zoomScale="90" zoomScaleNormal="90" workbookViewId="0">
      <selection activeCell="H24" sqref="H2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2017 y al 30 de junio de 2018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3336613.85</v>
      </c>
      <c r="C18" s="132"/>
      <c r="D18" s="132"/>
      <c r="E18" s="132"/>
      <c r="F18" s="61">
        <v>3555234.72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3336613.85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3555234.72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3336613.85</v>
      </c>
      <c r="Q12" s="18"/>
      <c r="R12" s="18"/>
      <c r="S12" s="18"/>
      <c r="T12" s="18">
        <f>'Formato 2'!F18</f>
        <v>3555234.72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3336613.85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3555234.72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D1" zoomScale="90" zoomScaleNormal="90" workbookViewId="0">
      <selection activeCell="A13" sqref="A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junio de 2018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2018-07-20T13:04:11Z</dcterms:modified>
</cp:coreProperties>
</file>